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ME" sheetId="1" state="visible" r:id="rId3"/>
    <sheet name="SETTINGS" sheetId="2" state="hidden" r:id="rId4"/>
    <sheet name="FIXTURE" sheetId="3" state="visible" r:id="rId5"/>
    <sheet name="GROUPS" sheetId="4" state="visible" r:id="rId6"/>
    <sheet name="KNOCKOUT" sheetId="5" state="visible" r:id="rId7"/>
    <sheet name="STANDINGS" sheetId="6" state="visible" r:id="rId8"/>
    <sheet name="PREDICTOR" sheetId="7" state="visible" r:id="rId9"/>
    <sheet name="SCORERS" sheetId="8" state="visible" r:id="rId10"/>
    <sheet name="PLAYERS" sheetId="9" state="visible" r:id="rId11"/>
    <sheet name="TEAMS" sheetId="10" state="visible" r:id="rId12"/>
    <sheet name="POOL" sheetId="11" state="visible" r:id="rId13"/>
    <sheet name="PRINT" sheetId="12" state="visible" r:id="rId14"/>
  </sheets>
  <definedNames>
    <definedName function="false" hidden="false" localSheetId="11" name="_xlnm.Print_Titles" vbProcedure="false">PRINT!$1:$3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<sst xmlns="http://schemas.openxmlformats.org/spreadsheetml/2006/main" count="2421" uniqueCount="434">
  <si>
    <t xml:space="preserve">⚽   FIFA WORLD CUP 2026   🏆   TRACKER &amp; DASHBOARD</t>
  </si>
  <si>
    <t xml:space="preserve">USA  •  CANADA  •  MEXICO     |     June 11 – July 19, 2026     |     48 Teams  •  104 Matches  •  12 Groups</t>
  </si>
  <si>
    <t xml:space="preserve">MATCHES PLAYED</t>
  </si>
  <si>
    <t xml:space="preserve">TOTAL GOALS</t>
  </si>
  <si>
    <t xml:space="preserve">AVG GOALS/MATCH</t>
  </si>
  <si>
    <t xml:space="preserve">HOME WINS</t>
  </si>
  <si>
    <t xml:space="preserve">DRAWS</t>
  </si>
  <si>
    <t xml:space="preserve">AWAY WINS</t>
  </si>
  <si>
    <t xml:space="preserve">0 of 104</t>
  </si>
  <si>
    <t xml:space="preserve">Live Count</t>
  </si>
  <si>
    <t xml:space="preserve">Per game</t>
  </si>
  <si>
    <t xml:space="preserve">Auto</t>
  </si>
  <si>
    <t xml:space="preserve">📅  UPCOMING MATCHES</t>
  </si>
  <si>
    <t xml:space="preserve">📊  TOURNAMENT PROGRESS</t>
  </si>
  <si>
    <t xml:space="preserve">#</t>
  </si>
  <si>
    <t xml:space="preserve">DATE</t>
  </si>
  <si>
    <t xml:space="preserve">HOME</t>
  </si>
  <si>
    <t xml:space="preserve">H</t>
  </si>
  <si>
    <t xml:space="preserve">A</t>
  </si>
  <si>
    <t xml:space="preserve">AWAY</t>
  </si>
  <si>
    <t xml:space="preserve">GROUP</t>
  </si>
  <si>
    <t xml:space="preserve">Group Stage Progress</t>
  </si>
  <si>
    <t xml:space="preserve">Group Stage</t>
  </si>
  <si>
    <t xml:space="preserve">/ 72</t>
  </si>
  <si>
    <t xml:space="preserve">Round of 32</t>
  </si>
  <si>
    <t xml:space="preserve">/ 16</t>
  </si>
  <si>
    <t xml:space="preserve">Round of 16</t>
  </si>
  <si>
    <t xml:space="preserve">/ 8</t>
  </si>
  <si>
    <t xml:space="preserve">Quarterfinals</t>
  </si>
  <si>
    <t xml:space="preserve">/ 4</t>
  </si>
  <si>
    <t xml:space="preserve">Semifinals</t>
  </si>
  <si>
    <t xml:space="preserve">/ 2</t>
  </si>
  <si>
    <t xml:space="preserve">Final</t>
  </si>
  <si>
    <t xml:space="preserve">/ 1</t>
  </si>
  <si>
    <t xml:space="preserve">📊  QUICK GROUP STANDINGS OVERVIEW  —  (Open GROUPS sheet for full detail)</t>
  </si>
  <si>
    <t xml:space="preserve">GRP A</t>
  </si>
  <si>
    <t xml:space="preserve">GRP B</t>
  </si>
  <si>
    <t xml:space="preserve">GRP C</t>
  </si>
  <si>
    <t xml:space="preserve">GRP D</t>
  </si>
  <si>
    <t xml:space="preserve">GRP E</t>
  </si>
  <si>
    <t xml:space="preserve">GRP F</t>
  </si>
  <si>
    <t xml:space="preserve">USA</t>
  </si>
  <si>
    <t xml:space="preserve">CAN</t>
  </si>
  <si>
    <t xml:space="preserve">Canada</t>
  </si>
  <si>
    <t xml:space="preserve">ARG</t>
  </si>
  <si>
    <t xml:space="preserve">Argentina</t>
  </si>
  <si>
    <t xml:space="preserve">FRA</t>
  </si>
  <si>
    <t xml:space="preserve">France</t>
  </si>
  <si>
    <t xml:space="preserve">ESP</t>
  </si>
  <si>
    <t xml:space="preserve">Spain</t>
  </si>
  <si>
    <t xml:space="preserve">ITA</t>
  </si>
  <si>
    <t xml:space="preserve">Italy</t>
  </si>
  <si>
    <t xml:space="preserve">MEX</t>
  </si>
  <si>
    <t xml:space="preserve">Mexico</t>
  </si>
  <si>
    <t xml:space="preserve">BRA</t>
  </si>
  <si>
    <t xml:space="preserve">Brazil</t>
  </si>
  <si>
    <t xml:space="preserve">GER</t>
  </si>
  <si>
    <t xml:space="preserve">Germany</t>
  </si>
  <si>
    <t xml:space="preserve">ENG</t>
  </si>
  <si>
    <t xml:space="preserve">England</t>
  </si>
  <si>
    <t xml:space="preserve">POR</t>
  </si>
  <si>
    <t xml:space="preserve">Portugal</t>
  </si>
  <si>
    <t xml:space="preserve">CRO</t>
  </si>
  <si>
    <t xml:space="preserve">Croatia</t>
  </si>
  <si>
    <t xml:space="preserve">URU</t>
  </si>
  <si>
    <t xml:space="preserve">Uruguay</t>
  </si>
  <si>
    <t xml:space="preserve">NED</t>
  </si>
  <si>
    <t xml:space="preserve">Netherlands</t>
  </si>
  <si>
    <t xml:space="preserve">JPN</t>
  </si>
  <si>
    <t xml:space="preserve">Japan</t>
  </si>
  <si>
    <t xml:space="preserve">AUS</t>
  </si>
  <si>
    <t xml:space="preserve">Australia</t>
  </si>
  <si>
    <t xml:space="preserve">KOR</t>
  </si>
  <si>
    <t xml:space="preserve">South Korea</t>
  </si>
  <si>
    <t xml:space="preserve">COL</t>
  </si>
  <si>
    <t xml:space="preserve">Colombia</t>
  </si>
  <si>
    <t xml:space="preserve">POL</t>
  </si>
  <si>
    <t xml:space="preserve">Poland</t>
  </si>
  <si>
    <t xml:space="preserve">CMR</t>
  </si>
  <si>
    <t xml:space="preserve">Cameroon</t>
  </si>
  <si>
    <t xml:space="preserve">MAR</t>
  </si>
  <si>
    <t xml:space="preserve">Morocco</t>
  </si>
  <si>
    <t xml:space="preserve">SEN</t>
  </si>
  <si>
    <t xml:space="preserve">Senegal</t>
  </si>
  <si>
    <t xml:space="preserve">NGA</t>
  </si>
  <si>
    <t xml:space="preserve">Nigeria</t>
  </si>
  <si>
    <t xml:space="preserve">IRN</t>
  </si>
  <si>
    <t xml:space="preserve">Iran</t>
  </si>
  <si>
    <t xml:space="preserve">GRP G</t>
  </si>
  <si>
    <t xml:space="preserve">GRP H</t>
  </si>
  <si>
    <t xml:space="preserve">GRP I</t>
  </si>
  <si>
    <t xml:space="preserve">GRP J</t>
  </si>
  <si>
    <t xml:space="preserve">GRP K</t>
  </si>
  <si>
    <t xml:space="preserve">GRP L</t>
  </si>
  <si>
    <t xml:space="preserve">BEL</t>
  </si>
  <si>
    <t xml:space="preserve">Belgium</t>
  </si>
  <si>
    <t xml:space="preserve">SUI</t>
  </si>
  <si>
    <t xml:space="preserve">Switzerland</t>
  </si>
  <si>
    <t xml:space="preserve">AUT</t>
  </si>
  <si>
    <t xml:space="preserve">Austria</t>
  </si>
  <si>
    <t xml:space="preserve">SCO</t>
  </si>
  <si>
    <t xml:space="preserve">Scotland</t>
  </si>
  <si>
    <t xml:space="preserve">WAL</t>
  </si>
  <si>
    <t xml:space="preserve">Wales</t>
  </si>
  <si>
    <t xml:space="preserve">UKR</t>
  </si>
  <si>
    <t xml:space="preserve">Ukraine</t>
  </si>
  <si>
    <t xml:space="preserve">DEN</t>
  </si>
  <si>
    <t xml:space="preserve">Denmark</t>
  </si>
  <si>
    <t xml:space="preserve">TUR</t>
  </si>
  <si>
    <t xml:space="preserve">Turkey</t>
  </si>
  <si>
    <t xml:space="preserve">SRB</t>
  </si>
  <si>
    <t xml:space="preserve">Serbia</t>
  </si>
  <si>
    <t xml:space="preserve">HUN</t>
  </si>
  <si>
    <t xml:space="preserve">Hungary</t>
  </si>
  <si>
    <t xml:space="preserve">CZE</t>
  </si>
  <si>
    <t xml:space="preserve">Czech Republic</t>
  </si>
  <si>
    <t xml:space="preserve">GRE</t>
  </si>
  <si>
    <t xml:space="preserve">Greece</t>
  </si>
  <si>
    <t xml:space="preserve">ECU</t>
  </si>
  <si>
    <t xml:space="preserve">Ecuador</t>
  </si>
  <si>
    <t xml:space="preserve">PAN</t>
  </si>
  <si>
    <t xml:space="preserve">Panama</t>
  </si>
  <si>
    <t xml:space="preserve">CRC</t>
  </si>
  <si>
    <t xml:space="preserve">Costa Rica</t>
  </si>
  <si>
    <t xml:space="preserve">QAT</t>
  </si>
  <si>
    <t xml:space="preserve">Qatar</t>
  </si>
  <si>
    <t xml:space="preserve">JAM</t>
  </si>
  <si>
    <t xml:space="preserve">Jamaica</t>
  </si>
  <si>
    <t xml:space="preserve">HON</t>
  </si>
  <si>
    <t xml:space="preserve">Honduras</t>
  </si>
  <si>
    <t xml:space="preserve">KSA</t>
  </si>
  <si>
    <t xml:space="preserve">Saudi Arabia</t>
  </si>
  <si>
    <t xml:space="preserve">GHA</t>
  </si>
  <si>
    <t xml:space="preserve">Ghana</t>
  </si>
  <si>
    <t xml:space="preserve">CIV</t>
  </si>
  <si>
    <t xml:space="preserve">Ivory Coast</t>
  </si>
  <si>
    <t xml:space="preserve">RSA</t>
  </si>
  <si>
    <t xml:space="preserve">South Africa</t>
  </si>
  <si>
    <t xml:space="preserve">ALG</t>
  </si>
  <si>
    <t xml:space="preserve">Algeria</t>
  </si>
  <si>
    <t xml:space="preserve">EGY</t>
  </si>
  <si>
    <t xml:space="preserve">Egypt</t>
  </si>
  <si>
    <t xml:space="preserve">Group</t>
  </si>
  <si>
    <t xml:space="preserve">Team</t>
  </si>
  <si>
    <t xml:space="preserve">Code</t>
  </si>
  <si>
    <t xml:space="preserve">Confederation</t>
  </si>
  <si>
    <t xml:space="preserve">Seed</t>
  </si>
  <si>
    <t xml:space="preserve">Venue</t>
  </si>
  <si>
    <t xml:space="preserve">City</t>
  </si>
  <si>
    <t xml:space="preserve">Country</t>
  </si>
  <si>
    <t xml:space="preserve">CONCACAF</t>
  </si>
  <si>
    <t xml:space="preserve">MetLife Stadium</t>
  </si>
  <si>
    <t xml:space="preserve">East Rutherford, NJ</t>
  </si>
  <si>
    <t xml:space="preserve">AT&amp;T Stadium</t>
  </si>
  <si>
    <t xml:space="preserve">Arlington, TX</t>
  </si>
  <si>
    <t xml:space="preserve">CONMEBOL</t>
  </si>
  <si>
    <t xml:space="preserve">SoFi Stadium</t>
  </si>
  <si>
    <t xml:space="preserve">Inglewood, CA</t>
  </si>
  <si>
    <t xml:space="preserve">UEFA</t>
  </si>
  <si>
    <t xml:space="preserve">Levi's Stadium</t>
  </si>
  <si>
    <t xml:space="preserve">Santa Clara, CA</t>
  </si>
  <si>
    <t xml:space="preserve">B</t>
  </si>
  <si>
    <t xml:space="preserve">Arrowhead Stadium</t>
  </si>
  <si>
    <t xml:space="preserve">Kansas City, MO</t>
  </si>
  <si>
    <t xml:space="preserve">Lincoln Financial</t>
  </si>
  <si>
    <t xml:space="preserve">Philadelphia, PA</t>
  </si>
  <si>
    <t xml:space="preserve">Gillette Stadium</t>
  </si>
  <si>
    <t xml:space="preserve">Foxborough, MA</t>
  </si>
  <si>
    <t xml:space="preserve">CAF</t>
  </si>
  <si>
    <t xml:space="preserve">Hard Rock Stadium</t>
  </si>
  <si>
    <t xml:space="preserve">Miami, FL</t>
  </si>
  <si>
    <t xml:space="preserve">C</t>
  </si>
  <si>
    <t xml:space="preserve">Lumen Field</t>
  </si>
  <si>
    <t xml:space="preserve">Seattle, WA</t>
  </si>
  <si>
    <t xml:space="preserve">Estadio Azteca</t>
  </si>
  <si>
    <t xml:space="preserve">Mexico City</t>
  </si>
  <si>
    <t xml:space="preserve">AFC</t>
  </si>
  <si>
    <t xml:space="preserve">Estadio Akron</t>
  </si>
  <si>
    <t xml:space="preserve">Guadalajara</t>
  </si>
  <si>
    <t xml:space="preserve">Estadio BBVA</t>
  </si>
  <si>
    <t xml:space="preserve">Monterrey</t>
  </si>
  <si>
    <t xml:space="preserve">D</t>
  </si>
  <si>
    <t xml:space="preserve">BC Place</t>
  </si>
  <si>
    <t xml:space="preserve">Vancouver</t>
  </si>
  <si>
    <t xml:space="preserve">BMO Field</t>
  </si>
  <si>
    <t xml:space="preserve">Toronto</t>
  </si>
  <si>
    <t xml:space="preserve">Stade Olympique</t>
  </si>
  <si>
    <t xml:space="preserve">Montreal</t>
  </si>
  <si>
    <t xml:space="preserve">Commonwealth Stad.</t>
  </si>
  <si>
    <t xml:space="preserve">Edmonton</t>
  </si>
  <si>
    <t xml:space="preserve">E</t>
  </si>
  <si>
    <t xml:space="preserve">F</t>
  </si>
  <si>
    <t xml:space="preserve">G</t>
  </si>
  <si>
    <t xml:space="preserve">I</t>
  </si>
  <si>
    <t xml:space="preserve">J</t>
  </si>
  <si>
    <t xml:space="preserve">K</t>
  </si>
  <si>
    <t xml:space="preserve">L</t>
  </si>
  <si>
    <t xml:space="preserve">⚽  FIFA WORLD CUP 2026  —  FULL FIXTURE  (104 MATCHES)</t>
  </si>
  <si>
    <t xml:space="preserve">TIME</t>
  </si>
  <si>
    <t xml:space="preserve">HOME TEAM</t>
  </si>
  <si>
    <t xml:space="preserve">AWAY TEAM</t>
  </si>
  <si>
    <t xml:space="preserve">VENUE</t>
  </si>
  <si>
    <t xml:space="preserve">CITY</t>
  </si>
  <si>
    <t xml:space="preserve">COUNTRY</t>
  </si>
  <si>
    <t xml:space="preserve">MD</t>
  </si>
  <si>
    <t xml:space="preserve">STATUS</t>
  </si>
  <si>
    <t xml:space="preserve">13:00</t>
  </si>
  <si>
    <t xml:space="preserve">16:00</t>
  </si>
  <si>
    <t xml:space="preserve">19:00</t>
  </si>
  <si>
    <t xml:space="preserve">22:00</t>
  </si>
  <si>
    <t xml:space="preserve">🏆  KNOCKOUT STAGE</t>
  </si>
  <si>
    <t xml:space="preserve">TBD (1A)</t>
  </si>
  <si>
    <t xml:space="preserve">TBD (2B)</t>
  </si>
  <si>
    <t xml:space="preserve">R32</t>
  </si>
  <si>
    <t xml:space="preserve">-</t>
  </si>
  <si>
    <t xml:space="preserve">TBD (1B)</t>
  </si>
  <si>
    <t xml:space="preserve">TBD (2A)</t>
  </si>
  <si>
    <t xml:space="preserve">TBD (1C)</t>
  </si>
  <si>
    <t xml:space="preserve">TBD (2D)</t>
  </si>
  <si>
    <t xml:space="preserve">TBD (1D)</t>
  </si>
  <si>
    <t xml:space="preserve">TBD (2C)</t>
  </si>
  <si>
    <t xml:space="preserve">TBD (1E)</t>
  </si>
  <si>
    <t xml:space="preserve">TBD (2F)</t>
  </si>
  <si>
    <t xml:space="preserve">TBD (1F)</t>
  </si>
  <si>
    <t xml:space="preserve">TBD (2E)</t>
  </si>
  <si>
    <t xml:space="preserve">TBD (1G)</t>
  </si>
  <si>
    <t xml:space="preserve">TBD (2H)</t>
  </si>
  <si>
    <t xml:space="preserve">TBD (1H)</t>
  </si>
  <si>
    <t xml:space="preserve">TBD (2G)</t>
  </si>
  <si>
    <t xml:space="preserve">TBD (1I)</t>
  </si>
  <si>
    <t xml:space="preserve">TBD (2J)</t>
  </si>
  <si>
    <t xml:space="preserve">TBD (1J)</t>
  </si>
  <si>
    <t xml:space="preserve">TBD (2I)</t>
  </si>
  <si>
    <t xml:space="preserve">TBD (1K)</t>
  </si>
  <si>
    <t xml:space="preserve">TBD (2L)</t>
  </si>
  <si>
    <t xml:space="preserve">TBD (1L)</t>
  </si>
  <si>
    <t xml:space="preserve">TBD (2K)</t>
  </si>
  <si>
    <t xml:space="preserve">TBD (Best 3rd 1)</t>
  </si>
  <si>
    <t xml:space="preserve">TBD (TBD)</t>
  </si>
  <si>
    <t xml:space="preserve">TBD (Best 3rd 2)</t>
  </si>
  <si>
    <t xml:space="preserve">TBD (Best 3rd 3)</t>
  </si>
  <si>
    <t xml:space="preserve">TBD (Best 3rd 4)</t>
  </si>
  <si>
    <t xml:space="preserve">TBD</t>
  </si>
  <si>
    <t xml:space="preserve">R16</t>
  </si>
  <si>
    <t xml:space="preserve">QF</t>
  </si>
  <si>
    <t xml:space="preserve">SF</t>
  </si>
  <si>
    <t xml:space="preserve">3P</t>
  </si>
  <si>
    <t xml:space="preserve">↑ Enter scores in columns E (Home) and F (Away) — all stats update automatically</t>
  </si>
  <si>
    <t xml:space="preserve">🏆  FIFA WORLD CUP 2026  —  GROUP STAGE STANDINGS</t>
  </si>
  <si>
    <t xml:space="preserve">🟢 Qualified (Top 2)     🟡 Potential 3rd Place     ⬛ Eliminated     |  Enter scores in FIXTURE sheet — standings auto-update</t>
  </si>
  <si>
    <t xml:space="preserve">⚽  GROUP  A</t>
  </si>
  <si>
    <t xml:space="preserve">⚽  GROUP  B</t>
  </si>
  <si>
    <t xml:space="preserve">⚽  GROUP  C</t>
  </si>
  <si>
    <t xml:space="preserve">⚽  GROUP  D</t>
  </si>
  <si>
    <t xml:space="preserve">TEAM</t>
  </si>
  <si>
    <t xml:space="preserve">PJ</t>
  </si>
  <si>
    <t xml:space="preserve">PG</t>
  </si>
  <si>
    <t xml:space="preserve">PE</t>
  </si>
  <si>
    <t xml:space="preserve">PP</t>
  </si>
  <si>
    <t xml:space="preserve">GF</t>
  </si>
  <si>
    <t xml:space="preserve">GC</t>
  </si>
  <si>
    <t xml:space="preserve">DG</t>
  </si>
  <si>
    <t xml:space="preserve">PTS</t>
  </si>
  <si>
    <t xml:space="preserve">⚽  GROUP  E</t>
  </si>
  <si>
    <t xml:space="preserve">⚽  GROUP  F</t>
  </si>
  <si>
    <t xml:space="preserve">⚽  GROUP  G</t>
  </si>
  <si>
    <t xml:space="preserve">⚽  GROUP  H</t>
  </si>
  <si>
    <t xml:space="preserve">⚽  GROUP  I</t>
  </si>
  <si>
    <t xml:space="preserve">⚽  GROUP  J</t>
  </si>
  <si>
    <t xml:space="preserve">⚽  GROUP  K</t>
  </si>
  <si>
    <t xml:space="preserve">⚽  GROUP  L</t>
  </si>
  <si>
    <t xml:space="preserve">🏆  FIFA WORLD CUP 2026  —  KNOCKOUT STAGE BRACKET</t>
  </si>
  <si>
    <t xml:space="preserve">ROUND OF 32</t>
  </si>
  <si>
    <t xml:space="preserve">ROUND OF 16</t>
  </si>
  <si>
    <t xml:space="preserve">QUARTERFINALS</t>
  </si>
  <si>
    <t xml:space="preserve">SEMIFINALS</t>
  </si>
  <si>
    <t xml:space="preserve">FINAL</t>
  </si>
  <si>
    <t xml:space="preserve">CHAMPION</t>
  </si>
  <si>
    <t xml:space="preserve">M73</t>
  </si>
  <si>
    <t xml:space="preserve">Winner R32 M1</t>
  </si>
  <si>
    <t xml:space="preserve">Winner R32 M2</t>
  </si>
  <si>
    <t xml:space="preserve">M89</t>
  </si>
  <si>
    <t xml:space="preserve">Winner R16 M89</t>
  </si>
  <si>
    <t xml:space="preserve">Winner R16 M90</t>
  </si>
  <si>
    <t xml:space="preserve">M97</t>
  </si>
  <si>
    <t xml:space="preserve">Winner QF M97</t>
  </si>
  <si>
    <t xml:space="preserve">Winner QF M98</t>
  </si>
  <si>
    <t xml:space="preserve">M101</t>
  </si>
  <si>
    <t xml:space="preserve">M74</t>
  </si>
  <si>
    <t xml:space="preserve">🏆  WORLD CHAMPION  🏆</t>
  </si>
  <si>
    <t xml:space="preserve">M75</t>
  </si>
  <si>
    <t xml:space="preserve">Winner M74</t>
  </si>
  <si>
    <t xml:space="preserve">Winner M75</t>
  </si>
  <si>
    <t xml:space="preserve">M90</t>
  </si>
  <si>
    <t xml:space="preserve">M76</t>
  </si>
  <si>
    <t xml:space="preserve">M77</t>
  </si>
  <si>
    <t xml:space="preserve">Winner M76</t>
  </si>
  <si>
    <t xml:space="preserve">Winner M77</t>
  </si>
  <si>
    <t xml:space="preserve">M91</t>
  </si>
  <si>
    <t xml:space="preserve">Winner R16 M91</t>
  </si>
  <si>
    <t xml:space="preserve">Winner R16 M92</t>
  </si>
  <si>
    <t xml:space="preserve">M98</t>
  </si>
  <si>
    <t xml:space="preserve">Winner SF M101</t>
  </si>
  <si>
    <t xml:space="preserve">Winner SF M102</t>
  </si>
  <si>
    <t xml:space="preserve">M104 — FINAL</t>
  </si>
  <si>
    <t xml:space="preserve">M78</t>
  </si>
  <si>
    <t xml:space="preserve">M79</t>
  </si>
  <si>
    <t xml:space="preserve">Winner M78</t>
  </si>
  <si>
    <t xml:space="preserve">Winner M79</t>
  </si>
  <si>
    <t xml:space="preserve">M92</t>
  </si>
  <si>
    <t xml:space="preserve">M80</t>
  </si>
  <si>
    <t xml:space="preserve">M81</t>
  </si>
  <si>
    <t xml:space="preserve">Winner M80</t>
  </si>
  <si>
    <t xml:space="preserve">Winner M81</t>
  </si>
  <si>
    <t xml:space="preserve">M93</t>
  </si>
  <si>
    <t xml:space="preserve">Winner R16 M93</t>
  </si>
  <si>
    <t xml:space="preserve">Winner R16 M94</t>
  </si>
  <si>
    <t xml:space="preserve">M99</t>
  </si>
  <si>
    <t xml:space="preserve">Winner QF M99</t>
  </si>
  <si>
    <t xml:space="preserve">Winner QF M100</t>
  </si>
  <si>
    <t xml:space="preserve">M102</t>
  </si>
  <si>
    <t xml:space="preserve">M82</t>
  </si>
  <si>
    <t xml:space="preserve">M83</t>
  </si>
  <si>
    <t xml:space="preserve">Winner M82</t>
  </si>
  <si>
    <t xml:space="preserve">Winner M83</t>
  </si>
  <si>
    <t xml:space="preserve">M94</t>
  </si>
  <si>
    <t xml:space="preserve">M84</t>
  </si>
  <si>
    <t xml:space="preserve">M85</t>
  </si>
  <si>
    <t xml:space="preserve">Winner M84</t>
  </si>
  <si>
    <t xml:space="preserve">Winner M85</t>
  </si>
  <si>
    <t xml:space="preserve">M95</t>
  </si>
  <si>
    <t xml:space="preserve">Winner R16 M95</t>
  </si>
  <si>
    <t xml:space="preserve">Winner R16 M96</t>
  </si>
  <si>
    <t xml:space="preserve">M100</t>
  </si>
  <si>
    <t xml:space="preserve">M86</t>
  </si>
  <si>
    <t xml:space="preserve">M87</t>
  </si>
  <si>
    <t xml:space="preserve">Winner M86</t>
  </si>
  <si>
    <t xml:space="preserve">Winner M87</t>
  </si>
  <si>
    <t xml:space="preserve">M96</t>
  </si>
  <si>
    <t xml:space="preserve">M88</t>
  </si>
  <si>
    <t xml:space="preserve">🥉  THIRD PLACE PLAY-OFF  (July 18, 2026)</t>
  </si>
  <si>
    <t xml:space="preserve">Loser SF M101</t>
  </si>
  <si>
    <t xml:space="preserve">Loser SF M102</t>
  </si>
  <si>
    <t xml:space="preserve">📈  LIVE TOURNAMENT STANDINGS  —  ALL 48 TEAMS</t>
  </si>
  <si>
    <t xml:space="preserve">RK</t>
  </si>
  <si>
    <t xml:space="preserve">GRP</t>
  </si>
  <si>
    <t xml:space="preserve">CONF</t>
  </si>
  <si>
    <t xml:space="preserve">⚽  MATCH PREDICTOR  —  Predict Results &amp; Earn Points</t>
  </si>
  <si>
    <t xml:space="preserve">Scoring: Exact Score = 3 pts  |  Correct Winner/Draw = 1 pt  |  Wrong = 0 pts</t>
  </si>
  <si>
    <t xml:space="preserve">YOUR NAME:</t>
  </si>
  <si>
    <t xml:space="preserve">Enter your name here</t>
  </si>
  <si>
    <t xml:space="preserve">H.PRED</t>
  </si>
  <si>
    <t xml:space="preserve">A.PRED</t>
  </si>
  <si>
    <t xml:space="preserve">ACT.H</t>
  </si>
  <si>
    <t xml:space="preserve">ACT.A</t>
  </si>
  <si>
    <t xml:space="preserve">RESULT</t>
  </si>
  <si>
    <t xml:space="preserve">POINTS</t>
  </si>
  <si>
    <t xml:space="preserve">TOTAL POINTS</t>
  </si>
  <si>
    <t xml:space="preserve">👑  TOP SCORERS  —  FIFA WORLD CUP 2026</t>
  </si>
  <si>
    <t xml:space="preserve">PLAYER</t>
  </si>
  <si>
    <t xml:space="preserve">GOALS</t>
  </si>
  <si>
    <t xml:space="preserve">ASSISTS</t>
  </si>
  <si>
    <t xml:space="preserve">MATCHES</t>
  </si>
  <si>
    <t xml:space="preserve">G+A</t>
  </si>
  <si>
    <t xml:space="preserve">NOTES</t>
  </si>
  <si>
    <t xml:space="preserve">Lionel Messi</t>
  </si>
  <si>
    <t xml:space="preserve">Cristiano Ronaldo</t>
  </si>
  <si>
    <t xml:space="preserve">Kylian Mbappé</t>
  </si>
  <si>
    <t xml:space="preserve">Erling Haaland</t>
  </si>
  <si>
    <t xml:space="preserve">Norway</t>
  </si>
  <si>
    <t xml:space="preserve">—</t>
  </si>
  <si>
    <t xml:space="preserve">Vinicius Jr.</t>
  </si>
  <si>
    <t xml:space="preserve">Harry Kane</t>
  </si>
  <si>
    <t xml:space="preserve">Lamine Yamal</t>
  </si>
  <si>
    <t xml:space="preserve">Pedri</t>
  </si>
  <si>
    <t xml:space="preserve">Jude Bellingham</t>
  </si>
  <si>
    <t xml:space="preserve">Rodri</t>
  </si>
  <si>
    <t xml:space="preserve">Bukayo Saka</t>
  </si>
  <si>
    <t xml:space="preserve">Gavi</t>
  </si>
  <si>
    <t xml:space="preserve">Federico Valverde</t>
  </si>
  <si>
    <t xml:space="preserve">Achraf Hakimi</t>
  </si>
  <si>
    <t xml:space="preserve">Marcus Rashford</t>
  </si>
  <si>
    <t xml:space="preserve">Bernardo Silva</t>
  </si>
  <si>
    <t xml:space="preserve">Neymar Jr.</t>
  </si>
  <si>
    <t xml:space="preserve">Jamal Musiala</t>
  </si>
  <si>
    <t xml:space="preserve">Florian Wirtz</t>
  </si>
  <si>
    <t xml:space="preserve">Phil Foden</t>
  </si>
  <si>
    <t xml:space="preserve">📋  PLAYER STATISTICS  —  FIFA WORLD CUP 2026</t>
  </si>
  <si>
    <t xml:space="preserve">POS</t>
  </si>
  <si>
    <t xml:space="preserve">MIN</t>
  </si>
  <si>
    <t xml:space="preserve">YC</t>
  </si>
  <si>
    <t xml:space="preserve">RC</t>
  </si>
  <si>
    <t xml:space="preserve">RATING</t>
  </si>
  <si>
    <t xml:space="preserve">FWD</t>
  </si>
  <si>
    <t xml:space="preserve">MID</t>
  </si>
  <si>
    <t xml:space="preserve">Virgil van Dijk</t>
  </si>
  <si>
    <t xml:space="preserve">DEF</t>
  </si>
  <si>
    <t xml:space="preserve">Alisson</t>
  </si>
  <si>
    <t xml:space="preserve">GK</t>
  </si>
  <si>
    <t xml:space="preserve">Manuel Neuer</t>
  </si>
  <si>
    <t xml:space="preserve">🏟  TEAM STATISTICS  —  FIFA WORLD CUP 2026</t>
  </si>
  <si>
    <t xml:space="preserve">CS</t>
  </si>
  <si>
    <t xml:space="preserve">🎯  OFFICE POOL  —  World Cup 2026  |  Predict &amp; Compete!</t>
  </si>
  <si>
    <t xml:space="preserve">Scoring: Champion correct = 10pts  |  Finalist = 5pts  |  Exact match score = 3pts  |  Correct result = 1pt</t>
  </si>
  <si>
    <t xml:space="preserve">LEADERBOARD</t>
  </si>
  <si>
    <t xml:space="preserve">PARTICIPANT</t>
  </si>
  <si>
    <t xml:space="preserve">TOTAL PTS</t>
  </si>
  <si>
    <t xml:space="preserve">CHAMPION PICK</t>
  </si>
  <si>
    <t xml:space="preserve">Player 1</t>
  </si>
  <si>
    <t xml:space="preserve">Active</t>
  </si>
  <si>
    <t xml:space="preserve">Player 2</t>
  </si>
  <si>
    <t xml:space="preserve">Player 3</t>
  </si>
  <si>
    <t xml:space="preserve">Player 4</t>
  </si>
  <si>
    <t xml:space="preserve">Player 5</t>
  </si>
  <si>
    <t xml:space="preserve">Player 6</t>
  </si>
  <si>
    <t xml:space="preserve">Player 7</t>
  </si>
  <si>
    <t xml:space="preserve">Player 8</t>
  </si>
  <si>
    <t xml:space="preserve">Player 9</t>
  </si>
  <si>
    <t xml:space="preserve">Player 10</t>
  </si>
  <si>
    <t xml:space="preserve">MATCH PREDICTIONS GRID</t>
  </si>
  <si>
    <t xml:space="preserve">P1</t>
  </si>
  <si>
    <t xml:space="preserve">P2</t>
  </si>
  <si>
    <t xml:space="preserve">P3</t>
  </si>
  <si>
    <t xml:space="preserve">P4</t>
  </si>
  <si>
    <t xml:space="preserve">P5</t>
  </si>
  <si>
    <t xml:space="preserve">P6</t>
  </si>
  <si>
    <t xml:space="preserve">P7</t>
  </si>
  <si>
    <t xml:space="preserve">P8</t>
  </si>
  <si>
    <t xml:space="preserve">P9</t>
  </si>
  <si>
    <t xml:space="preserve">P10</t>
  </si>
  <si>
    <t xml:space="preserve">H.SCR</t>
  </si>
  <si>
    <t xml:space="preserve">A.SCR</t>
  </si>
  <si>
    <t xml:space="preserve">FIFA WORLD CUP 2026  —  PRINTABLE FIXTURE &amp; STANDINGS</t>
  </si>
  <si>
    <t xml:space="preserve">USA • Canada • Mexico  |  June 11 – July 19, 2026  |  48 Teams | 104 Matches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</si>
</sst>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mmm\ dd"/>
    <numFmt numFmtId="167" formatCode="0\%"/>
    <numFmt numFmtId="168" formatCode="0.0"/>
    <numFmt numFmtId="169" formatCode="dd/mm"/>
  </numFmts>
  <fonts count="6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10"/>
      <color rgb="FFF59E0B"/>
      <name val="Calibri"/>
      <family val="0"/>
      <charset val="1"/>
    </font>
    <font>
      <sz val="10"/>
      <color rgb="FFFFFFFF"/>
      <name val="Calibri"/>
      <family val="0"/>
      <charset val="1"/>
    </font>
    <font>
      <sz val="8"/>
      <color rgb="FFCBD5E1"/>
      <name val="Calibri"/>
      <family val="0"/>
      <charset val="1"/>
    </font>
    <font>
      <b val="true"/>
      <sz val="22"/>
      <color rgb="FF3B82F6"/>
      <name val="Calibri"/>
      <family val="0"/>
      <charset val="1"/>
    </font>
    <font>
      <b val="true"/>
      <sz val="22"/>
      <color rgb="FF22C55E"/>
      <name val="Calibri"/>
      <family val="0"/>
      <charset val="1"/>
    </font>
    <font>
      <b val="true"/>
      <sz val="22"/>
      <color rgb="FFF59E0B"/>
      <name val="Calibri"/>
      <family val="0"/>
      <charset val="1"/>
    </font>
    <font>
      <b val="true"/>
      <sz val="22"/>
      <color rgb="FFF97316"/>
      <name val="Calibri"/>
      <family val="0"/>
      <charset val="1"/>
    </font>
    <font>
      <b val="true"/>
      <sz val="22"/>
      <color rgb="FF818CF8"/>
      <name val="Calibri"/>
      <family val="0"/>
      <charset val="1"/>
    </font>
    <font>
      <b val="true"/>
      <sz val="22"/>
      <color rgb="FF14B8A6"/>
      <name val="Calibri"/>
      <family val="0"/>
      <charset val="1"/>
    </font>
    <font>
      <sz val="8"/>
      <color rgb="FF94A3B8"/>
      <name val="Calibri"/>
      <family val="0"/>
      <charset val="1"/>
    </font>
    <font>
      <sz val="6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8"/>
      <color rgb="FFCBD5E1"/>
      <name val="Calibri"/>
      <family val="0"/>
      <charset val="1"/>
    </font>
    <font>
      <b val="true"/>
      <sz val="9"/>
      <color rgb="FFCBD5E1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1"/>
      <color rgb="FFFCD34D"/>
      <name val="Calibri"/>
      <family val="0"/>
      <charset val="1"/>
    </font>
    <font>
      <sz val="8"/>
      <color rgb="FF93C5FD"/>
      <name val="Calibri"/>
      <family val="0"/>
      <charset val="1"/>
    </font>
    <font>
      <sz val="9"/>
      <color rgb="FFCBD5E1"/>
      <name val="Calibri"/>
      <family val="0"/>
      <charset val="1"/>
    </font>
    <font>
      <b val="true"/>
      <sz val="9"/>
      <color rgb="FF22C55E"/>
      <name val="Calibri"/>
      <family val="0"/>
      <charset val="1"/>
    </font>
    <font>
      <sz val="9"/>
      <color rgb="FF475569"/>
      <name val="Calibri"/>
      <family val="0"/>
      <charset val="1"/>
    </font>
    <font>
      <sz val="9"/>
      <color rgb="FFFFFFFF"/>
      <name val="Calibri"/>
      <family val="0"/>
      <charset val="1"/>
    </font>
    <font>
      <b val="true"/>
      <sz val="9"/>
      <color rgb="FF3B82F6"/>
      <name val="Calibri"/>
      <family val="0"/>
      <charset val="1"/>
    </font>
    <font>
      <b val="true"/>
      <sz val="9"/>
      <color rgb="FFF97316"/>
      <name val="Calibri"/>
      <family val="0"/>
      <charset val="1"/>
    </font>
    <font>
      <b val="true"/>
      <sz val="9"/>
      <color rgb="FF818CF8"/>
      <name val="Calibri"/>
      <family val="0"/>
      <charset val="1"/>
    </font>
    <font>
      <b val="true"/>
      <sz val="9"/>
      <color rgb="FFEF4444"/>
      <name val="Calibri"/>
      <family val="0"/>
      <charset val="1"/>
    </font>
    <font>
      <b val="true"/>
      <sz val="9"/>
      <color rgb="FFF59E0B"/>
      <name val="Calibri"/>
      <family val="0"/>
      <charset val="1"/>
    </font>
    <font>
      <sz val="9"/>
      <color rgb="FFF59E0B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9"/>
      <color rgb="FFFCD34D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sz val="9"/>
      <color rgb="FF94A3B8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9"/>
      <color rgb="FF86EFAC"/>
      <name val="Calibri"/>
      <family val="0"/>
      <charset val="1"/>
    </font>
    <font>
      <b val="true"/>
      <sz val="9"/>
      <color rgb="FFFCA5A5"/>
      <name val="Calibri"/>
      <family val="0"/>
      <charset val="1"/>
    </font>
    <font>
      <sz val="9"/>
      <color rgb="FFFCD34D"/>
      <name val="Calibri"/>
      <family val="0"/>
      <charset val="1"/>
    </font>
    <font>
      <b val="true"/>
      <sz val="10"/>
      <color rgb="FFFCD34D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8"/>
      <color rgb="FF475569"/>
      <name val="Calibri"/>
      <family val="0"/>
      <charset val="1"/>
    </font>
    <font>
      <b val="true"/>
      <sz val="16"/>
      <color rgb="FF0D1526"/>
      <name val="Calibri"/>
      <family val="0"/>
      <charset val="1"/>
    </font>
    <font>
      <b val="true"/>
      <sz val="10"/>
      <color rgb="FFF59E0B"/>
      <name val="Calibri"/>
      <family val="0"/>
      <charset val="1"/>
    </font>
    <font>
      <b val="true"/>
      <sz val="12"/>
      <color rgb="FFFCD34D"/>
      <name val="Calibri"/>
      <family val="0"/>
      <charset val="1"/>
    </font>
    <font>
      <sz val="10"/>
      <color rgb="FFFCD34D"/>
      <name val="Calibri"/>
      <family val="0"/>
      <charset val="1"/>
    </font>
    <font>
      <b val="true"/>
      <sz val="14"/>
      <color rgb="FFFCD34D"/>
      <name val="Calibri"/>
      <family val="0"/>
      <charset val="1"/>
    </font>
    <font>
      <sz val="9"/>
      <color rgb="FF93C5FD"/>
      <name val="Calibri"/>
      <family val="0"/>
      <charset val="1"/>
    </font>
    <font>
      <b val="true"/>
      <sz val="12"/>
      <color rgb="FF86EFAC"/>
      <name val="Calibri"/>
      <family val="0"/>
      <charset val="1"/>
    </font>
    <font>
      <sz val="10"/>
      <color rgb="FFCBD5E1"/>
      <name val="Calibri"/>
      <family val="0"/>
      <charset val="1"/>
    </font>
    <font>
      <b val="true"/>
      <sz val="10"/>
      <color rgb="FF818CF8"/>
      <name val="Calibri"/>
      <family val="0"/>
      <charset val="1"/>
    </font>
    <font>
      <sz val="9"/>
      <color rgb="FF818CF8"/>
      <name val="Calibri"/>
      <family val="0"/>
      <charset val="1"/>
    </font>
    <font>
      <b val="true"/>
      <sz val="9"/>
      <color rgb="FF93C5FD"/>
      <name val="Calibri"/>
      <family val="0"/>
      <charset val="1"/>
    </font>
    <font>
      <sz val="9"/>
      <color rgb="FF86EFAC"/>
      <name val="Calibri"/>
      <family val="0"/>
      <charset val="1"/>
    </font>
    <font>
      <sz val="9"/>
      <color rgb="FFFBBF24"/>
      <name val="Calibri"/>
      <family val="0"/>
      <charset val="1"/>
    </font>
    <font>
      <b val="true"/>
      <sz val="11"/>
      <color rgb="FF22C55E"/>
      <name val="Calibri"/>
      <family val="0"/>
      <charset val="1"/>
    </font>
    <font>
      <b val="true"/>
      <sz val="8"/>
      <color rgb="FFF59E0B"/>
      <name val="Calibri"/>
      <family val="0"/>
      <charset val="1"/>
    </font>
    <font>
      <sz val="9"/>
      <color rgb="FF0D1526"/>
      <name val="Calibri"/>
      <family val="0"/>
      <charset val="1"/>
    </font>
    <font>
      <sz val="8"/>
      <color rgb="FF0D1526"/>
      <name val="Calibri"/>
      <family val="0"/>
      <charset val="1"/>
    </font>
    <font>
      <b val="true"/>
      <sz val="9"/>
      <color rgb="FF1E293B"/>
      <name val="Calibri"/>
      <family val="0"/>
      <charset val="1"/>
    </font>
    <font>
      <b val="true"/>
      <sz val="11"/>
      <color rgb="FF1E293B"/>
      <name val="Calibri"/>
      <family val="0"/>
      <charset val="1"/>
    </font>
    <font>
      <b val="true"/>
      <sz val="8"/>
      <color rgb="FF1E293B"/>
      <name val="Calibri"/>
      <family val="0"/>
      <charset val="1"/>
    </font>
  </fonts>
  <fills count="34">
    <fill>
      <patternFill patternType="none"/>
    </fill>
    <fill>
      <patternFill patternType="gray125"/>
    </fill>
    <fill>
      <patternFill patternType="solid">
        <fgColor rgb="FF1D4ED8"/>
        <bgColor rgb="FF1E40AF"/>
      </patternFill>
    </fill>
    <fill>
      <patternFill patternType="solid">
        <fgColor rgb="FF0D1526"/>
        <bgColor rgb="FF0F172A"/>
      </patternFill>
    </fill>
    <fill>
      <patternFill patternType="solid">
        <fgColor rgb="FF0F172A"/>
        <bgColor rgb="FF0D1526"/>
      </patternFill>
    </fill>
    <fill>
      <patternFill patternType="solid">
        <fgColor rgb="FF1E293B"/>
        <bgColor rgb="FF23304A"/>
      </patternFill>
    </fill>
    <fill>
      <patternFill patternType="solid">
        <fgColor rgb="FF3B82F6"/>
        <bgColor rgb="FF818CF8"/>
      </patternFill>
    </fill>
    <fill>
      <patternFill patternType="solid">
        <fgColor rgb="FF22C55E"/>
        <bgColor rgb="FF14B8A6"/>
      </patternFill>
    </fill>
    <fill>
      <patternFill patternType="solid">
        <fgColor rgb="FFF59E0B"/>
        <bgColor rgb="FFFBBF24"/>
      </patternFill>
    </fill>
    <fill>
      <patternFill patternType="solid">
        <fgColor rgb="FFF97316"/>
        <bgColor rgb="FFF59E0B"/>
      </patternFill>
    </fill>
    <fill>
      <patternFill patternType="solid">
        <fgColor rgb="FF818CF8"/>
        <bgColor rgb="FF94A3B8"/>
      </patternFill>
    </fill>
    <fill>
      <patternFill patternType="solid">
        <fgColor rgb="FF14B8A6"/>
        <bgColor rgb="FF22C55E"/>
      </patternFill>
    </fill>
    <fill>
      <patternFill patternType="solid">
        <fgColor rgb="FF15803D"/>
        <bgColor rgb="FF0F766E"/>
      </patternFill>
    </fill>
    <fill>
      <patternFill patternType="solid">
        <fgColor rgb="FF1C3A4E"/>
        <bgColor rgb="FF1E3050"/>
      </patternFill>
    </fill>
    <fill>
      <patternFill patternType="solid">
        <fgColor rgb="FF991B1B"/>
        <bgColor rgb="FF7E1D1D"/>
      </patternFill>
    </fill>
    <fill>
      <patternFill patternType="solid">
        <fgColor rgb="FF7C3AED"/>
        <bgColor rgb="FF1D4ED8"/>
      </patternFill>
    </fill>
    <fill>
      <patternFill patternType="solid">
        <fgColor rgb="FF0F766E"/>
        <bgColor rgb="FF15803D"/>
      </patternFill>
    </fill>
    <fill>
      <patternFill patternType="solid">
        <fgColor rgb="FF78350F"/>
        <bgColor rgb="FF7E1D1D"/>
      </patternFill>
    </fill>
    <fill>
      <patternFill patternType="solid">
        <fgColor rgb="FF9D174D"/>
        <bgColor rgb="FF991B1B"/>
      </patternFill>
    </fill>
    <fill>
      <patternFill patternType="solid">
        <fgColor rgb="FF1E40AF"/>
        <bgColor rgb="FF1D4ED8"/>
      </patternFill>
    </fill>
    <fill>
      <patternFill patternType="solid">
        <fgColor rgb="FF065F46"/>
        <bgColor rgb="FF134E4A"/>
      </patternFill>
    </fill>
    <fill>
      <patternFill patternType="solid">
        <fgColor rgb="FF7E1D1D"/>
        <bgColor rgb="FF991B1B"/>
      </patternFill>
    </fill>
    <fill>
      <patternFill patternType="solid">
        <fgColor rgb="FF134E4A"/>
        <bgColor rgb="FF065F46"/>
      </patternFill>
    </fill>
    <fill>
      <patternFill patternType="solid">
        <fgColor rgb="FFEF4444"/>
        <bgColor rgb="FFEC4899"/>
      </patternFill>
    </fill>
    <fill>
      <patternFill patternType="solid">
        <fgColor rgb="FF1E3050"/>
        <bgColor rgb="FF23304A"/>
      </patternFill>
    </fill>
    <fill>
      <patternFill patternType="solid">
        <fgColor rgb="FF23304A"/>
        <bgColor rgb="FF1E3050"/>
      </patternFill>
    </fill>
    <fill>
      <patternFill patternType="solid">
        <fgColor rgb="FF2D1B69"/>
        <bgColor rgb="FF23304A"/>
      </patternFill>
    </fill>
    <fill>
      <patternFill patternType="solid">
        <fgColor rgb="FF3B1D0A"/>
        <bgColor rgb="FF3A1A1A"/>
      </patternFill>
    </fill>
    <fill>
      <patternFill patternType="solid">
        <fgColor rgb="FF475569"/>
        <bgColor rgb="FF2D3F55"/>
      </patternFill>
    </fill>
    <fill>
      <patternFill patternType="solid">
        <fgColor rgb="FFEC4899"/>
        <bgColor rgb="FFEF4444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E8F4E8"/>
        <bgColor rgb="FFEFF3F8"/>
      </patternFill>
    </fill>
    <fill>
      <patternFill patternType="solid">
        <fgColor rgb="FFEFF3F8"/>
        <bgColor rgb="FFE8F4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2D3F55"/>
      </left>
      <right style="thin">
        <color rgb="FF2D3F55"/>
      </right>
      <top style="thin">
        <color rgb="FF2D3F55"/>
      </top>
      <bottom style="thin">
        <color rgb="FF2D3F5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2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2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2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2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2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3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2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2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2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8" fillId="3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9" fillId="3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9" fillId="3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3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3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3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3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9" fillId="3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3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3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Calibri"/>
        <charset val="1"/>
        <family val="0"/>
        <color rgb="FF86EFAC"/>
        <sz val="9"/>
      </font>
      <fill>
        <patternFill>
          <bgColor rgb="FF1A3A2E"/>
        </patternFill>
      </fill>
    </dxf>
    <dxf>
      <font>
        <name val="Calibri"/>
        <charset val="1"/>
        <family val="0"/>
        <color rgb="FFFCA5A5"/>
        <sz val="9"/>
      </font>
      <fill>
        <patternFill>
          <bgColor rgb="FF3A1A1A"/>
        </patternFill>
      </fill>
    </dxf>
    <dxf>
      <font>
        <name val="Calibri"/>
        <charset val="1"/>
        <family val="0"/>
        <color rgb="FFFCD34D"/>
        <sz val="9"/>
      </font>
      <fill>
        <patternFill>
          <bgColor rgb="FF2A2A1A"/>
        </patternFill>
      </fill>
    </dxf>
    <dxf>
      <fill>
        <patternFill>
          <bgColor rgb="FF1A3A1E"/>
        </patternFill>
      </fill>
    </dxf>
  </dxfs>
  <colors>
    <indexedColors>
      <rgbColor rgb="FF000000"/>
      <rgbColor rgb="FFFFFFFF"/>
      <rgbColor rgb="FFEF4444"/>
      <rgbColor rgb="FF00FF00"/>
      <rgbColor rgb="FF1E3050"/>
      <rgbColor rgb="FFFFFF00"/>
      <rgbColor rgb="FFFF00FF"/>
      <rgbColor rgb="FF00FFFF"/>
      <rgbColor rgb="FF7E1D1D"/>
      <rgbColor rgb="FF15803D"/>
      <rgbColor rgb="FF2D1B69"/>
      <rgbColor rgb="FF134E4A"/>
      <rgbColor rgb="FF3B1D0A"/>
      <rgbColor rgb="FF0F766E"/>
      <rgbColor rgb="FFC0C0C0"/>
      <rgbColor rgb="FF2D3F55"/>
      <rgbColor rgb="FF818CF8"/>
      <rgbColor rgb="FF9D174D"/>
      <rgbColor rgb="FFF8FAFC"/>
      <rgbColor rgb="FFE8F4E8"/>
      <rgbColor rgb="FF3A1A1A"/>
      <rgbColor rgb="FFEC4899"/>
      <rgbColor rgb="FF1D4ED8"/>
      <rgbColor rgb="FFCBD5E1"/>
      <rgbColor rgb="FF0F172A"/>
      <rgbColor rgb="FFFF00FF"/>
      <rgbColor rgb="FFFFFF00"/>
      <rgbColor rgb="FF00FFFF"/>
      <rgbColor rgb="FF1E293B"/>
      <rgbColor rgb="FF991B1B"/>
      <rgbColor rgb="FF065F46"/>
      <rgbColor rgb="FF0D1526"/>
      <rgbColor rgb="FF1A3A2E"/>
      <rgbColor rgb="FFEFF3F8"/>
      <rgbColor rgb="FF86EFAC"/>
      <rgbColor rgb="FFFFFF99"/>
      <rgbColor rgb="FF93C5FD"/>
      <rgbColor rgb="FFFCA5A5"/>
      <rgbColor rgb="FFCC99FF"/>
      <rgbColor rgb="FFFCD34D"/>
      <rgbColor rgb="FF3B82F6"/>
      <rgbColor rgb="FF14B8A6"/>
      <rgbColor rgb="FF99CC00"/>
      <rgbColor rgb="FFFBBF24"/>
      <rgbColor rgb="FFF59E0B"/>
      <rgbColor rgb="FFF97316"/>
      <rgbColor rgb="FF475569"/>
      <rgbColor rgb="FF94A3B8"/>
      <rgbColor rgb="FF1C3A4E"/>
      <rgbColor rgb="FF22C55E"/>
      <rgbColor rgb="FF1A3A1E"/>
      <rgbColor rgb="FF2A2A1A"/>
      <rgbColor rgb="FF78350F"/>
      <rgbColor rgb="FF7C3AED"/>
      <rgbColor rgb="FF1E40AF"/>
      <rgbColor rgb="FF2330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82F6"/>
    <pageSetUpPr fitToPage="false"/>
  </sheetPr>
  <dimension ref="A1:V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5"/>
    <col collapsed="false" customWidth="true" hidden="false" outlineLevel="0" max="3" min="3" style="0" width="14"/>
    <col collapsed="false" customWidth="true" hidden="false" outlineLevel="0" max="5" min="4" style="0" width="5"/>
    <col collapsed="false" customWidth="true" hidden="false" outlineLevel="0" max="6" min="6" style="0" width="14"/>
    <col collapsed="false" customWidth="true" hidden="false" outlineLevel="0" max="7" min="7" style="0" width="5"/>
    <col collapsed="false" customWidth="true" hidden="false" outlineLevel="0" max="22" min="8" style="0" width="9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21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8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customFormat="false" ht="9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customFormat="false" ht="13.5" hidden="false" customHeight="true" outlineLevel="0" collapsed="false">
      <c r="A5" s="4" t="s">
        <v>2</v>
      </c>
      <c r="B5" s="4"/>
      <c r="C5" s="4"/>
      <c r="D5" s="4" t="s">
        <v>3</v>
      </c>
      <c r="E5" s="4"/>
      <c r="F5" s="4"/>
      <c r="G5" s="4" t="s">
        <v>4</v>
      </c>
      <c r="H5" s="4"/>
      <c r="I5" s="4"/>
      <c r="J5" s="4" t="s">
        <v>5</v>
      </c>
      <c r="K5" s="4"/>
      <c r="L5" s="4"/>
      <c r="M5" s="4" t="s">
        <v>6</v>
      </c>
      <c r="N5" s="4"/>
      <c r="O5" s="4"/>
      <c r="P5" s="4" t="s">
        <v>7</v>
      </c>
      <c r="Q5" s="4"/>
      <c r="R5" s="4"/>
      <c r="S5" s="3"/>
      <c r="T5" s="3"/>
      <c r="U5" s="3"/>
      <c r="V5" s="3"/>
    </row>
    <row r="6" customFormat="false" ht="18" hidden="false" customHeight="true" outlineLevel="0" collapsed="false">
      <c r="A6" s="5" t="n">
        <f aca="false">COUNTIF(FIXTURE!$M$3:$M$107,"&lt;&gt;Scheduled")-COUNTBLANK(FIXTURE!$M$3:$M$107)</f>
        <v>0</v>
      </c>
      <c r="B6" s="5"/>
      <c r="C6" s="5"/>
      <c r="D6" s="6" t="n">
        <f aca="false">SUMPRODUCT(IF(ISNUMBER(FIXTURE!$E$3:$E$107),FIXTURE!$E$3:$E$107,0)+IF(ISNUMBER(FIXTURE!$F$3:$F$107),FIXTURE!$F$3:$F$107,0))</f>
        <v>0</v>
      </c>
      <c r="E6" s="6"/>
      <c r="F6" s="6"/>
      <c r="G6" s="7" t="n">
        <f aca="false">IFERROR(SUMPRODUCT(IF(ISNUMBER(FIXTURE!$E$3:$E$107),FIXTURE!$E$3:$E$107,0)+IF(ISNUMBER(FIXTURE!$F$3:$F$107),FIXTURE!$F$3:$F$107,0))/MAX(COUNTIF(FIXTURE!$M$3:$M$107,"&lt;&gt;Scheduled")-COUNTBLANK(FIXTURE!$M$3:$M$107),1),0)</f>
        <v>0</v>
      </c>
      <c r="H6" s="7"/>
      <c r="I6" s="7"/>
      <c r="J6" s="8" t="n">
        <f aca="false">COUNTIF(FIXTURE!$M$3:$M$107,"Home Win")</f>
        <v>0</v>
      </c>
      <c r="K6" s="8"/>
      <c r="L6" s="8"/>
      <c r="M6" s="9" t="n">
        <f aca="false">COUNTIF(FIXTURE!$M$3:$M$107,"Draw")</f>
        <v>0</v>
      </c>
      <c r="N6" s="9"/>
      <c r="O6" s="9"/>
      <c r="P6" s="10" t="n">
        <f aca="false">COUNTIF(FIXTURE!$M$3:$M$107,"Away Win")</f>
        <v>0</v>
      </c>
      <c r="Q6" s="10"/>
      <c r="R6" s="10"/>
      <c r="S6" s="3"/>
      <c r="T6" s="3"/>
      <c r="U6" s="3"/>
      <c r="V6" s="3"/>
    </row>
    <row r="7" customFormat="false" ht="18" hidden="false" customHeight="true" outlineLevel="0" collapsed="false">
      <c r="A7" s="5"/>
      <c r="B7" s="5"/>
      <c r="C7" s="5"/>
      <c r="D7" s="6"/>
      <c r="E7" s="6"/>
      <c r="F7" s="6"/>
      <c r="G7" s="7"/>
      <c r="H7" s="7"/>
      <c r="I7" s="7"/>
      <c r="J7" s="8"/>
      <c r="K7" s="8"/>
      <c r="L7" s="8"/>
      <c r="M7" s="9"/>
      <c r="N7" s="9"/>
      <c r="O7" s="9"/>
      <c r="P7" s="10"/>
      <c r="Q7" s="10"/>
      <c r="R7" s="10"/>
      <c r="S7" s="3"/>
      <c r="T7" s="3"/>
      <c r="U7" s="3"/>
      <c r="V7" s="3"/>
    </row>
    <row r="8" customFormat="false" ht="13.5" hidden="false" customHeight="true" outlineLevel="0" collapsed="false">
      <c r="A8" s="11" t="s">
        <v>8</v>
      </c>
      <c r="B8" s="11"/>
      <c r="C8" s="11"/>
      <c r="D8" s="11" t="s">
        <v>9</v>
      </c>
      <c r="E8" s="11"/>
      <c r="F8" s="11"/>
      <c r="G8" s="11" t="s">
        <v>10</v>
      </c>
      <c r="H8" s="11"/>
      <c r="I8" s="11"/>
      <c r="J8" s="11" t="s">
        <v>11</v>
      </c>
      <c r="K8" s="11"/>
      <c r="L8" s="11"/>
      <c r="M8" s="11" t="s">
        <v>11</v>
      </c>
      <c r="N8" s="11"/>
      <c r="O8" s="11"/>
      <c r="P8" s="11" t="s">
        <v>11</v>
      </c>
      <c r="Q8" s="11"/>
      <c r="R8" s="11"/>
      <c r="S8" s="3"/>
      <c r="T8" s="3"/>
      <c r="U8" s="3"/>
      <c r="V8" s="3"/>
    </row>
    <row r="9" customFormat="false" ht="13.5" hidden="false" customHeight="true" outlineLevel="0" collapsed="false">
      <c r="A9" s="12"/>
      <c r="B9" s="12"/>
      <c r="C9" s="12"/>
      <c r="D9" s="13"/>
      <c r="E9" s="13"/>
      <c r="F9" s="13"/>
      <c r="G9" s="14"/>
      <c r="H9" s="14"/>
      <c r="I9" s="14"/>
      <c r="J9" s="15"/>
      <c r="K9" s="15"/>
      <c r="L9" s="15"/>
      <c r="M9" s="16"/>
      <c r="N9" s="16"/>
      <c r="O9" s="16"/>
      <c r="P9" s="17"/>
      <c r="Q9" s="17"/>
      <c r="R9" s="17"/>
      <c r="S9" s="3"/>
      <c r="T9" s="3"/>
      <c r="U9" s="3"/>
      <c r="V9" s="3"/>
    </row>
    <row r="10" customFormat="false" ht="9.75" hidden="false" customHeight="true" outlineLevel="0" collapsed="false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customFormat="false" ht="21.75" hidden="false" customHeight="true" outlineLevel="0" collapsed="false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 t="s">
        <v>13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Format="false" ht="13.5" hidden="false" customHeight="true" outlineLevel="0" collapsed="false">
      <c r="A12" s="20" t="s">
        <v>14</v>
      </c>
      <c r="B12" s="20" t="s">
        <v>15</v>
      </c>
      <c r="C12" s="20" t="s">
        <v>16</v>
      </c>
      <c r="D12" s="20" t="s">
        <v>17</v>
      </c>
      <c r="E12" s="20" t="s">
        <v>18</v>
      </c>
      <c r="F12" s="20" t="s">
        <v>19</v>
      </c>
      <c r="G12" s="20" t="s">
        <v>20</v>
      </c>
      <c r="H12" s="3"/>
      <c r="I12" s="3"/>
      <c r="J12" s="3"/>
      <c r="K12" s="3"/>
      <c r="L12" s="21" t="s">
        <v>21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customFormat="false" ht="18" hidden="false" customHeight="true" outlineLevel="0" collapsed="false">
      <c r="A13" s="22" t="n">
        <f aca="false">FIXTURE!A3</f>
        <v>1</v>
      </c>
      <c r="B13" s="23" t="n">
        <f aca="false">FIXTURE!B3</f>
        <v>46184</v>
      </c>
      <c r="C13" s="24" t="str">
        <f aca="false">FIXTURE!D3</f>
        <v>USA</v>
      </c>
      <c r="D13" s="25" t="n">
        <f aca="false">FIXTURE!E3</f>
        <v>0</v>
      </c>
      <c r="E13" s="25" t="n">
        <f aca="false">FIXTURE!F3</f>
        <v>0</v>
      </c>
      <c r="F13" s="24" t="str">
        <f aca="false">FIXTURE!G3</f>
        <v>Mexico</v>
      </c>
      <c r="G13" s="26" t="str">
        <f aca="false">FIXTURE!J3</f>
        <v>USA</v>
      </c>
      <c r="H13" s="3"/>
      <c r="I13" s="3"/>
      <c r="J13" s="3"/>
      <c r="K13" s="3"/>
      <c r="L13" s="27" t="s">
        <v>22</v>
      </c>
      <c r="M13" s="3"/>
      <c r="N13" s="28" t="n">
        <f aca="false">COUNTIF(FIXTURE!$M$3:$M$74,"&lt;&gt;Scheduled")-COUNTBLANK(FIXTURE!$M$3:$M$74)</f>
        <v>0</v>
      </c>
      <c r="O13" s="29" t="s">
        <v>23</v>
      </c>
      <c r="P13" s="30" t="n">
        <f aca="false">IFERROR(N13/72*100,0)</f>
        <v>0</v>
      </c>
      <c r="Q13" s="31"/>
      <c r="R13" s="31"/>
      <c r="S13" s="31"/>
      <c r="T13" s="31"/>
      <c r="U13" s="31"/>
      <c r="V13" s="31"/>
    </row>
    <row r="14" customFormat="false" ht="18" hidden="false" customHeight="true" outlineLevel="0" collapsed="false">
      <c r="A14" s="32" t="n">
        <f aca="false">FIXTURE!A4</f>
        <v>2</v>
      </c>
      <c r="B14" s="33" t="n">
        <f aca="false">FIXTURE!B4</f>
        <v>46184</v>
      </c>
      <c r="C14" s="34" t="str">
        <f aca="false">FIXTURE!D4</f>
        <v>Uruguay</v>
      </c>
      <c r="D14" s="25" t="n">
        <f aca="false">FIXTURE!E4</f>
        <v>0</v>
      </c>
      <c r="E14" s="25" t="n">
        <f aca="false">FIXTURE!F4</f>
        <v>0</v>
      </c>
      <c r="F14" s="34" t="str">
        <f aca="false">FIXTURE!G4</f>
        <v>Poland</v>
      </c>
      <c r="G14" s="35" t="str">
        <f aca="false">FIXTURE!J4</f>
        <v>USA</v>
      </c>
      <c r="H14" s="3"/>
      <c r="I14" s="3"/>
      <c r="J14" s="3"/>
      <c r="K14" s="3"/>
      <c r="L14" s="27" t="s">
        <v>24</v>
      </c>
      <c r="M14" s="3"/>
      <c r="N14" s="36" t="n">
        <f aca="false">COUNTIF(FIXTURE!$M$75:$M$90,"&lt;&gt;Scheduled")-COUNTBLANK(FIXTURE!$M$75:$M$90)</f>
        <v>0</v>
      </c>
      <c r="O14" s="29" t="s">
        <v>25</v>
      </c>
      <c r="P14" s="30" t="n">
        <f aca="false">IFERROR(N14/16*100,0)</f>
        <v>0</v>
      </c>
      <c r="Q14" s="31"/>
      <c r="R14" s="31"/>
      <c r="S14" s="31"/>
      <c r="T14" s="31"/>
      <c r="U14" s="31"/>
      <c r="V14" s="31"/>
    </row>
    <row r="15" customFormat="false" ht="18" hidden="false" customHeight="true" outlineLevel="0" collapsed="false">
      <c r="A15" s="22" t="n">
        <f aca="false">FIXTURE!A5</f>
        <v>3</v>
      </c>
      <c r="B15" s="23" t="n">
        <f aca="false">FIXTURE!B5</f>
        <v>46190</v>
      </c>
      <c r="C15" s="24" t="str">
        <f aca="false">FIXTURE!D5</f>
        <v>USA</v>
      </c>
      <c r="D15" s="25" t="n">
        <f aca="false">FIXTURE!E5</f>
        <v>0</v>
      </c>
      <c r="E15" s="25" t="n">
        <f aca="false">FIXTURE!F5</f>
        <v>0</v>
      </c>
      <c r="F15" s="24" t="str">
        <f aca="false">FIXTURE!G5</f>
        <v>Uruguay</v>
      </c>
      <c r="G15" s="26" t="str">
        <f aca="false">FIXTURE!J5</f>
        <v>USA</v>
      </c>
      <c r="H15" s="3"/>
      <c r="I15" s="3"/>
      <c r="J15" s="3"/>
      <c r="K15" s="3"/>
      <c r="L15" s="27" t="s">
        <v>26</v>
      </c>
      <c r="M15" s="3"/>
      <c r="N15" s="37" t="n">
        <f aca="false">COUNTIF(FIXTURE!$M$91:$M$98,"&lt;&gt;Scheduled")-COUNTBLANK(FIXTURE!$M$91:$M$98)</f>
        <v>0</v>
      </c>
      <c r="O15" s="29" t="s">
        <v>27</v>
      </c>
      <c r="P15" s="30" t="n">
        <f aca="false">IFERROR(N15/8*100,0)</f>
        <v>0</v>
      </c>
      <c r="Q15" s="31"/>
      <c r="R15" s="31"/>
      <c r="S15" s="31"/>
      <c r="T15" s="31"/>
      <c r="U15" s="31"/>
      <c r="V15" s="31"/>
    </row>
    <row r="16" customFormat="false" ht="18" hidden="false" customHeight="true" outlineLevel="0" collapsed="false">
      <c r="A16" s="32" t="n">
        <f aca="false">FIXTURE!A6</f>
        <v>4</v>
      </c>
      <c r="B16" s="33" t="n">
        <f aca="false">FIXTURE!B6</f>
        <v>46190</v>
      </c>
      <c r="C16" s="34" t="str">
        <f aca="false">FIXTURE!D6</f>
        <v>Mexico</v>
      </c>
      <c r="D16" s="25" t="n">
        <f aca="false">FIXTURE!E6</f>
        <v>0</v>
      </c>
      <c r="E16" s="25" t="n">
        <f aca="false">FIXTURE!F6</f>
        <v>0</v>
      </c>
      <c r="F16" s="34" t="str">
        <f aca="false">FIXTURE!G6</f>
        <v>Poland</v>
      </c>
      <c r="G16" s="35" t="str">
        <f aca="false">FIXTURE!J6</f>
        <v>USA</v>
      </c>
      <c r="H16" s="3"/>
      <c r="I16" s="3"/>
      <c r="J16" s="3"/>
      <c r="K16" s="3"/>
      <c r="L16" s="27" t="s">
        <v>28</v>
      </c>
      <c r="M16" s="3"/>
      <c r="N16" s="38" t="n">
        <f aca="false">COUNTIF(FIXTURE!$M$99:$M$102,"&lt;&gt;Scheduled")-COUNTBLANK(FIXTURE!$M$99:$M$102)</f>
        <v>0</v>
      </c>
      <c r="O16" s="29" t="s">
        <v>29</v>
      </c>
      <c r="P16" s="30" t="n">
        <f aca="false">IFERROR(N16/4*100,0)</f>
        <v>0</v>
      </c>
      <c r="Q16" s="31"/>
      <c r="R16" s="31"/>
      <c r="S16" s="31"/>
      <c r="T16" s="31"/>
      <c r="U16" s="31"/>
      <c r="V16" s="31"/>
    </row>
    <row r="17" customFormat="false" ht="18" hidden="false" customHeight="true" outlineLevel="0" collapsed="false">
      <c r="A17" s="22" t="n">
        <f aca="false">FIXTURE!A7</f>
        <v>5</v>
      </c>
      <c r="B17" s="23" t="n">
        <f aca="false">FIXTURE!B7</f>
        <v>46196</v>
      </c>
      <c r="C17" s="24" t="str">
        <f aca="false">FIXTURE!D7</f>
        <v>USA</v>
      </c>
      <c r="D17" s="25" t="n">
        <f aca="false">FIXTURE!E7</f>
        <v>0</v>
      </c>
      <c r="E17" s="25" t="n">
        <f aca="false">FIXTURE!F7</f>
        <v>0</v>
      </c>
      <c r="F17" s="24" t="str">
        <f aca="false">FIXTURE!G7</f>
        <v>Poland</v>
      </c>
      <c r="G17" s="26" t="str">
        <f aca="false">FIXTURE!J7</f>
        <v>Mexico</v>
      </c>
      <c r="H17" s="3"/>
      <c r="I17" s="3"/>
      <c r="J17" s="3"/>
      <c r="K17" s="3"/>
      <c r="L17" s="27" t="s">
        <v>30</v>
      </c>
      <c r="M17" s="3"/>
      <c r="N17" s="39" t="n">
        <f aca="false">COUNTIF(FIXTURE!$M$103:$M$104,"&lt;&gt;Scheduled")-COUNTBLANK(FIXTURE!$M$103:$M$104)</f>
        <v>0</v>
      </c>
      <c r="O17" s="29" t="s">
        <v>31</v>
      </c>
      <c r="P17" s="30" t="n">
        <f aca="false">IFERROR(N17/2*100,0)</f>
        <v>0</v>
      </c>
      <c r="Q17" s="31"/>
      <c r="R17" s="31"/>
      <c r="S17" s="31"/>
      <c r="T17" s="31"/>
      <c r="U17" s="31"/>
      <c r="V17" s="31"/>
    </row>
    <row r="18" customFormat="false" ht="18" hidden="false" customHeight="true" outlineLevel="0" collapsed="false">
      <c r="A18" s="32" t="n">
        <f aca="false">FIXTURE!A8</f>
        <v>6</v>
      </c>
      <c r="B18" s="33" t="n">
        <f aca="false">FIXTURE!B8</f>
        <v>46196</v>
      </c>
      <c r="C18" s="34" t="str">
        <f aca="false">FIXTURE!D8</f>
        <v>Mexico</v>
      </c>
      <c r="D18" s="25" t="n">
        <f aca="false">FIXTURE!E8</f>
        <v>0</v>
      </c>
      <c r="E18" s="25" t="n">
        <f aca="false">FIXTURE!F8</f>
        <v>0</v>
      </c>
      <c r="F18" s="34" t="str">
        <f aca="false">FIXTURE!G8</f>
        <v>Uruguay</v>
      </c>
      <c r="G18" s="35" t="str">
        <f aca="false">FIXTURE!J8</f>
        <v>Mexico</v>
      </c>
      <c r="H18" s="3"/>
      <c r="I18" s="3"/>
      <c r="J18" s="3"/>
      <c r="K18" s="3"/>
      <c r="L18" s="27" t="s">
        <v>32</v>
      </c>
      <c r="M18" s="3"/>
      <c r="N18" s="40" t="n">
        <f aca="false">COUNTIF(FIXTURE!$M$105:$M$105,"&lt;&gt;Scheduled")-COUNTBLANK(FIXTURE!$M$105:$M$105)</f>
        <v>0</v>
      </c>
      <c r="O18" s="29" t="s">
        <v>33</v>
      </c>
      <c r="P18" s="30" t="n">
        <f aca="false">IFERROR(N18/1*100,0)</f>
        <v>0</v>
      </c>
      <c r="Q18" s="31"/>
      <c r="R18" s="31"/>
      <c r="S18" s="31"/>
      <c r="T18" s="31"/>
      <c r="U18" s="31"/>
      <c r="V18" s="31"/>
    </row>
    <row r="19" customFormat="false" ht="18" hidden="false" customHeight="true" outlineLevel="0" collapsed="false">
      <c r="A19" s="22" t="n">
        <f aca="false">FIXTURE!A9</f>
        <v>7</v>
      </c>
      <c r="B19" s="23" t="n">
        <f aca="false">FIXTURE!B9</f>
        <v>46185</v>
      </c>
      <c r="C19" s="24" t="str">
        <f aca="false">FIXTURE!D9</f>
        <v>Canada</v>
      </c>
      <c r="D19" s="25" t="n">
        <f aca="false">FIXTURE!E9</f>
        <v>0</v>
      </c>
      <c r="E19" s="25" t="n">
        <f aca="false">FIXTURE!F9</f>
        <v>0</v>
      </c>
      <c r="F19" s="24" t="str">
        <f aca="false">FIXTURE!G9</f>
        <v>Brazil</v>
      </c>
      <c r="G19" s="26" t="str">
        <f aca="false">FIXTURE!J9</f>
        <v>Canada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customFormat="false" ht="18" hidden="false" customHeight="true" outlineLevel="0" collapsed="false">
      <c r="A20" s="32" t="n">
        <f aca="false">FIXTURE!A10</f>
        <v>8</v>
      </c>
      <c r="B20" s="33" t="n">
        <f aca="false">FIXTURE!B10</f>
        <v>46185</v>
      </c>
      <c r="C20" s="34" t="str">
        <f aca="false">FIXTURE!D10</f>
        <v>Netherlands</v>
      </c>
      <c r="D20" s="25" t="n">
        <f aca="false">FIXTURE!E10</f>
        <v>0</v>
      </c>
      <c r="E20" s="25" t="n">
        <f aca="false">FIXTURE!F10</f>
        <v>0</v>
      </c>
      <c r="F20" s="34" t="str">
        <f aca="false">FIXTURE!G10</f>
        <v>Cameroon</v>
      </c>
      <c r="G20" s="35" t="str">
        <f aca="false">FIXTURE!J10</f>
        <v>Canada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customFormat="false" ht="9.75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customFormat="false" ht="15.75" hidden="false" customHeight="true" outlineLevel="0" collapsed="false">
      <c r="A23" s="41" t="s">
        <v>34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customFormat="false" ht="15.75" hidden="false" customHeight="true" outlineLevel="0" collapsed="false">
      <c r="A24" s="42" t="s">
        <v>35</v>
      </c>
      <c r="B24" s="42"/>
      <c r="C24" s="42"/>
      <c r="D24" s="43" t="s">
        <v>36</v>
      </c>
      <c r="E24" s="43"/>
      <c r="F24" s="43"/>
      <c r="G24" s="44" t="s">
        <v>37</v>
      </c>
      <c r="H24" s="44"/>
      <c r="I24" s="44"/>
      <c r="J24" s="45" t="s">
        <v>38</v>
      </c>
      <c r="K24" s="45"/>
      <c r="L24" s="45"/>
      <c r="M24" s="46" t="s">
        <v>39</v>
      </c>
      <c r="N24" s="46"/>
      <c r="O24" s="46"/>
      <c r="P24" s="47" t="s">
        <v>40</v>
      </c>
      <c r="Q24" s="47"/>
      <c r="R24" s="47"/>
      <c r="S24" s="3"/>
      <c r="T24" s="3"/>
      <c r="U24" s="3"/>
      <c r="V24" s="3"/>
    </row>
    <row r="25" customFormat="false" ht="15.75" hidden="false" customHeight="true" outlineLevel="0" collapsed="false">
      <c r="A25" s="22" t="s">
        <v>41</v>
      </c>
      <c r="B25" s="48" t="s">
        <v>41</v>
      </c>
      <c r="C25" s="49" t="n">
        <f aca="false">GROUPS!J6</f>
        <v>0</v>
      </c>
      <c r="D25" s="22" t="s">
        <v>42</v>
      </c>
      <c r="E25" s="48" t="s">
        <v>43</v>
      </c>
      <c r="F25" s="49" t="n">
        <f aca="false">GROUPS!V6</f>
        <v>0</v>
      </c>
      <c r="G25" s="22" t="s">
        <v>44</v>
      </c>
      <c r="H25" s="48" t="s">
        <v>45</v>
      </c>
      <c r="I25" s="49" t="n">
        <f aca="false">GROUPS!AH6</f>
        <v>0</v>
      </c>
      <c r="J25" s="22" t="s">
        <v>46</v>
      </c>
      <c r="K25" s="48" t="s">
        <v>47</v>
      </c>
      <c r="L25" s="49" t="n">
        <f aca="false">GROUPS!AT6</f>
        <v>0</v>
      </c>
      <c r="M25" s="22" t="s">
        <v>48</v>
      </c>
      <c r="N25" s="48" t="s">
        <v>49</v>
      </c>
      <c r="O25" s="49" t="n">
        <f aca="false">GROUPS!J20</f>
        <v>0</v>
      </c>
      <c r="P25" s="22" t="s">
        <v>50</v>
      </c>
      <c r="Q25" s="48" t="s">
        <v>51</v>
      </c>
      <c r="R25" s="49" t="n">
        <f aca="false">GROUPS!V20</f>
        <v>0</v>
      </c>
      <c r="S25" s="3"/>
      <c r="T25" s="3"/>
      <c r="U25" s="3"/>
      <c r="V25" s="3"/>
    </row>
    <row r="26" customFormat="false" ht="15.75" hidden="false" customHeight="true" outlineLevel="0" collapsed="false">
      <c r="A26" s="32" t="s">
        <v>52</v>
      </c>
      <c r="B26" s="50" t="s">
        <v>53</v>
      </c>
      <c r="C26" s="51" t="n">
        <f aca="false">GROUPS!J7</f>
        <v>0</v>
      </c>
      <c r="D26" s="32" t="s">
        <v>54</v>
      </c>
      <c r="E26" s="50" t="s">
        <v>55</v>
      </c>
      <c r="F26" s="51" t="n">
        <f aca="false">GROUPS!V7</f>
        <v>0</v>
      </c>
      <c r="G26" s="32" t="s">
        <v>56</v>
      </c>
      <c r="H26" s="50" t="s">
        <v>57</v>
      </c>
      <c r="I26" s="51" t="n">
        <f aca="false">GROUPS!AH7</f>
        <v>0</v>
      </c>
      <c r="J26" s="32" t="s">
        <v>58</v>
      </c>
      <c r="K26" s="50" t="s">
        <v>59</v>
      </c>
      <c r="L26" s="51" t="n">
        <f aca="false">GROUPS!AT7</f>
        <v>0</v>
      </c>
      <c r="M26" s="32" t="s">
        <v>60</v>
      </c>
      <c r="N26" s="50" t="s">
        <v>61</v>
      </c>
      <c r="O26" s="51" t="n">
        <f aca="false">GROUPS!J21</f>
        <v>0</v>
      </c>
      <c r="P26" s="32" t="s">
        <v>62</v>
      </c>
      <c r="Q26" s="50" t="s">
        <v>63</v>
      </c>
      <c r="R26" s="51" t="n">
        <f aca="false">GROUPS!V21</f>
        <v>0</v>
      </c>
      <c r="S26" s="3"/>
      <c r="T26" s="3"/>
      <c r="U26" s="3"/>
      <c r="V26" s="3"/>
    </row>
    <row r="27" customFormat="false" ht="15.75" hidden="false" customHeight="true" outlineLevel="0" collapsed="false">
      <c r="A27" s="22" t="s">
        <v>64</v>
      </c>
      <c r="B27" s="48" t="s">
        <v>65</v>
      </c>
      <c r="C27" s="49" t="n">
        <f aca="false">GROUPS!J8</f>
        <v>0</v>
      </c>
      <c r="D27" s="22" t="s">
        <v>66</v>
      </c>
      <c r="E27" s="48" t="s">
        <v>67</v>
      </c>
      <c r="F27" s="49" t="n">
        <f aca="false">GROUPS!V8</f>
        <v>0</v>
      </c>
      <c r="G27" s="22" t="s">
        <v>68</v>
      </c>
      <c r="H27" s="48" t="s">
        <v>69</v>
      </c>
      <c r="I27" s="49" t="n">
        <f aca="false">GROUPS!AH8</f>
        <v>0</v>
      </c>
      <c r="J27" s="22" t="s">
        <v>70</v>
      </c>
      <c r="K27" s="48" t="s">
        <v>71</v>
      </c>
      <c r="L27" s="49" t="n">
        <f aca="false">GROUPS!AT8</f>
        <v>0</v>
      </c>
      <c r="M27" s="22" t="s">
        <v>72</v>
      </c>
      <c r="N27" s="48" t="s">
        <v>73</v>
      </c>
      <c r="O27" s="49" t="n">
        <f aca="false">GROUPS!J22</f>
        <v>0</v>
      </c>
      <c r="P27" s="22" t="s">
        <v>74</v>
      </c>
      <c r="Q27" s="48" t="s">
        <v>75</v>
      </c>
      <c r="R27" s="49" t="n">
        <f aca="false">GROUPS!V22</f>
        <v>0</v>
      </c>
      <c r="S27" s="3"/>
      <c r="T27" s="3"/>
      <c r="U27" s="3"/>
      <c r="V27" s="3"/>
    </row>
    <row r="28" customFormat="false" ht="15.75" hidden="false" customHeight="true" outlineLevel="0" collapsed="false">
      <c r="A28" s="32" t="s">
        <v>76</v>
      </c>
      <c r="B28" s="50" t="s">
        <v>77</v>
      </c>
      <c r="C28" s="51" t="n">
        <f aca="false">GROUPS!J9</f>
        <v>0</v>
      </c>
      <c r="D28" s="32" t="s">
        <v>78</v>
      </c>
      <c r="E28" s="50" t="s">
        <v>79</v>
      </c>
      <c r="F28" s="51" t="n">
        <f aca="false">GROUPS!V9</f>
        <v>0</v>
      </c>
      <c r="G28" s="32" t="s">
        <v>80</v>
      </c>
      <c r="H28" s="50" t="s">
        <v>81</v>
      </c>
      <c r="I28" s="51" t="n">
        <f aca="false">GROUPS!AH9</f>
        <v>0</v>
      </c>
      <c r="J28" s="32" t="s">
        <v>82</v>
      </c>
      <c r="K28" s="50" t="s">
        <v>83</v>
      </c>
      <c r="L28" s="51" t="n">
        <f aca="false">GROUPS!AT9</f>
        <v>0</v>
      </c>
      <c r="M28" s="32" t="s">
        <v>84</v>
      </c>
      <c r="N28" s="50" t="s">
        <v>85</v>
      </c>
      <c r="O28" s="51" t="n">
        <f aca="false">GROUPS!J23</f>
        <v>0</v>
      </c>
      <c r="P28" s="32" t="s">
        <v>86</v>
      </c>
      <c r="Q28" s="50" t="s">
        <v>87</v>
      </c>
      <c r="R28" s="51" t="n">
        <f aca="false">GROUPS!V23</f>
        <v>0</v>
      </c>
      <c r="S28" s="3"/>
      <c r="T28" s="3"/>
      <c r="U28" s="3"/>
      <c r="V28" s="3"/>
    </row>
    <row r="29" customFormat="false" ht="1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customFormat="false" ht="1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customFormat="false" ht="1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customFormat="false" ht="15.75" hidden="false" customHeight="true" outlineLevel="0" collapsed="false">
      <c r="A32" s="52" t="s">
        <v>88</v>
      </c>
      <c r="B32" s="52"/>
      <c r="C32" s="52"/>
      <c r="D32" s="53" t="s">
        <v>89</v>
      </c>
      <c r="E32" s="53"/>
      <c r="F32" s="53"/>
      <c r="G32" s="54" t="s">
        <v>90</v>
      </c>
      <c r="H32" s="54"/>
      <c r="I32" s="54"/>
      <c r="J32" s="55" t="s">
        <v>91</v>
      </c>
      <c r="K32" s="55"/>
      <c r="L32" s="55"/>
      <c r="M32" s="42" t="s">
        <v>92</v>
      </c>
      <c r="N32" s="42"/>
      <c r="O32" s="42"/>
      <c r="P32" s="56" t="s">
        <v>93</v>
      </c>
      <c r="Q32" s="56"/>
      <c r="R32" s="56"/>
      <c r="S32" s="3"/>
      <c r="T32" s="3"/>
      <c r="U32" s="3"/>
      <c r="V32" s="3"/>
    </row>
    <row r="33" customFormat="false" ht="15.75" hidden="false" customHeight="true" outlineLevel="0" collapsed="false">
      <c r="A33" s="22" t="s">
        <v>94</v>
      </c>
      <c r="B33" s="48" t="s">
        <v>95</v>
      </c>
      <c r="C33" s="49" t="n">
        <f aca="false">GROUPS!AH20</f>
        <v>0</v>
      </c>
      <c r="D33" s="22" t="s">
        <v>96</v>
      </c>
      <c r="E33" s="48" t="s">
        <v>97</v>
      </c>
      <c r="F33" s="49" t="n">
        <f aca="false">GROUPS!AT20</f>
        <v>0</v>
      </c>
      <c r="G33" s="22" t="s">
        <v>98</v>
      </c>
      <c r="H33" s="48" t="s">
        <v>99</v>
      </c>
      <c r="I33" s="49" t="n">
        <f aca="false">GROUPS!J34</f>
        <v>0</v>
      </c>
      <c r="J33" s="22" t="s">
        <v>100</v>
      </c>
      <c r="K33" s="48" t="s">
        <v>101</v>
      </c>
      <c r="L33" s="49" t="n">
        <f aca="false">GROUPS!V34</f>
        <v>0</v>
      </c>
      <c r="M33" s="22" t="s">
        <v>102</v>
      </c>
      <c r="N33" s="48" t="s">
        <v>103</v>
      </c>
      <c r="O33" s="49" t="n">
        <f aca="false">GROUPS!AH34</f>
        <v>0</v>
      </c>
      <c r="P33" s="22" t="s">
        <v>104</v>
      </c>
      <c r="Q33" s="48" t="s">
        <v>105</v>
      </c>
      <c r="R33" s="49" t="n">
        <f aca="false">GROUPS!AT34</f>
        <v>0</v>
      </c>
      <c r="S33" s="3"/>
      <c r="T33" s="3"/>
      <c r="U33" s="3"/>
      <c r="V33" s="3"/>
    </row>
    <row r="34" customFormat="false" ht="15.75" hidden="false" customHeight="true" outlineLevel="0" collapsed="false">
      <c r="A34" s="32" t="s">
        <v>106</v>
      </c>
      <c r="B34" s="50" t="s">
        <v>107</v>
      </c>
      <c r="C34" s="51" t="n">
        <f aca="false">GROUPS!AH21</f>
        <v>0</v>
      </c>
      <c r="D34" s="32" t="s">
        <v>108</v>
      </c>
      <c r="E34" s="50" t="s">
        <v>109</v>
      </c>
      <c r="F34" s="51" t="n">
        <f aca="false">GROUPS!AT21</f>
        <v>0</v>
      </c>
      <c r="G34" s="32" t="s">
        <v>110</v>
      </c>
      <c r="H34" s="50" t="s">
        <v>111</v>
      </c>
      <c r="I34" s="51" t="n">
        <f aca="false">GROUPS!J35</f>
        <v>0</v>
      </c>
      <c r="J34" s="32" t="s">
        <v>112</v>
      </c>
      <c r="K34" s="50" t="s">
        <v>113</v>
      </c>
      <c r="L34" s="51" t="n">
        <f aca="false">GROUPS!V35</f>
        <v>0</v>
      </c>
      <c r="M34" s="32" t="s">
        <v>114</v>
      </c>
      <c r="N34" s="50" t="s">
        <v>115</v>
      </c>
      <c r="O34" s="51" t="n">
        <f aca="false">GROUPS!AH35</f>
        <v>0</v>
      </c>
      <c r="P34" s="32" t="s">
        <v>116</v>
      </c>
      <c r="Q34" s="50" t="s">
        <v>117</v>
      </c>
      <c r="R34" s="51" t="n">
        <f aca="false">GROUPS!AT35</f>
        <v>0</v>
      </c>
      <c r="S34" s="3"/>
      <c r="T34" s="3"/>
      <c r="U34" s="3"/>
      <c r="V34" s="3"/>
    </row>
    <row r="35" customFormat="false" ht="15.75" hidden="false" customHeight="true" outlineLevel="0" collapsed="false">
      <c r="A35" s="22" t="s">
        <v>118</v>
      </c>
      <c r="B35" s="48" t="s">
        <v>119</v>
      </c>
      <c r="C35" s="49" t="n">
        <f aca="false">GROUPS!AH22</f>
        <v>0</v>
      </c>
      <c r="D35" s="22" t="s">
        <v>120</v>
      </c>
      <c r="E35" s="48" t="s">
        <v>121</v>
      </c>
      <c r="F35" s="49" t="n">
        <f aca="false">GROUPS!AT22</f>
        <v>0</v>
      </c>
      <c r="G35" s="22" t="s">
        <v>122</v>
      </c>
      <c r="H35" s="48" t="s">
        <v>123</v>
      </c>
      <c r="I35" s="49" t="n">
        <f aca="false">GROUPS!J36</f>
        <v>0</v>
      </c>
      <c r="J35" s="22" t="s">
        <v>124</v>
      </c>
      <c r="K35" s="48" t="s">
        <v>125</v>
      </c>
      <c r="L35" s="49" t="n">
        <f aca="false">GROUPS!V36</f>
        <v>0</v>
      </c>
      <c r="M35" s="22" t="s">
        <v>126</v>
      </c>
      <c r="N35" s="48" t="s">
        <v>127</v>
      </c>
      <c r="O35" s="49" t="n">
        <f aca="false">GROUPS!AH36</f>
        <v>0</v>
      </c>
      <c r="P35" s="22" t="s">
        <v>128</v>
      </c>
      <c r="Q35" s="48" t="s">
        <v>129</v>
      </c>
      <c r="R35" s="49" t="n">
        <f aca="false">GROUPS!AT36</f>
        <v>0</v>
      </c>
      <c r="S35" s="3"/>
      <c r="T35" s="3"/>
      <c r="U35" s="3"/>
      <c r="V35" s="3"/>
    </row>
    <row r="36" customFormat="false" ht="15.75" hidden="false" customHeight="true" outlineLevel="0" collapsed="false">
      <c r="A36" s="32" t="s">
        <v>130</v>
      </c>
      <c r="B36" s="50" t="s">
        <v>131</v>
      </c>
      <c r="C36" s="51" t="n">
        <f aca="false">GROUPS!AH23</f>
        <v>0</v>
      </c>
      <c r="D36" s="32" t="s">
        <v>132</v>
      </c>
      <c r="E36" s="50" t="s">
        <v>133</v>
      </c>
      <c r="F36" s="51" t="n">
        <f aca="false">GROUPS!AT23</f>
        <v>0</v>
      </c>
      <c r="G36" s="32" t="s">
        <v>134</v>
      </c>
      <c r="H36" s="50" t="s">
        <v>135</v>
      </c>
      <c r="I36" s="51" t="n">
        <f aca="false">GROUPS!J37</f>
        <v>0</v>
      </c>
      <c r="J36" s="32" t="s">
        <v>136</v>
      </c>
      <c r="K36" s="50" t="s">
        <v>137</v>
      </c>
      <c r="L36" s="51" t="n">
        <f aca="false">GROUPS!V37</f>
        <v>0</v>
      </c>
      <c r="M36" s="32" t="s">
        <v>138</v>
      </c>
      <c r="N36" s="50" t="s">
        <v>139</v>
      </c>
      <c r="O36" s="51" t="n">
        <f aca="false">GROUPS!AH37</f>
        <v>0</v>
      </c>
      <c r="P36" s="32" t="s">
        <v>140</v>
      </c>
      <c r="Q36" s="50" t="s">
        <v>141</v>
      </c>
      <c r="R36" s="51" t="n">
        <f aca="false">GROUPS!AT37</f>
        <v>0</v>
      </c>
      <c r="S36" s="3"/>
      <c r="T36" s="3"/>
      <c r="U36" s="3"/>
      <c r="V36" s="3"/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customFormat="false" ht="1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customFormat="false" ht="1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customFormat="false" ht="1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customFormat="false" ht="1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customFormat="false" ht="1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customFormat="false" ht="1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customFormat="false" ht="1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customFormat="false" ht="1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</sheetData>
  <mergeCells count="48">
    <mergeCell ref="A1:V2"/>
    <mergeCell ref="A3:V3"/>
    <mergeCell ref="A5:C5"/>
    <mergeCell ref="D5:F5"/>
    <mergeCell ref="G5:I5"/>
    <mergeCell ref="J5:L5"/>
    <mergeCell ref="M5:O5"/>
    <mergeCell ref="P5:R5"/>
    <mergeCell ref="A6:C7"/>
    <mergeCell ref="D6:F7"/>
    <mergeCell ref="G6:I7"/>
    <mergeCell ref="J6:L7"/>
    <mergeCell ref="M6:O7"/>
    <mergeCell ref="P6:R7"/>
    <mergeCell ref="A8:C8"/>
    <mergeCell ref="D8:F8"/>
    <mergeCell ref="G8:I8"/>
    <mergeCell ref="J8:L8"/>
    <mergeCell ref="M8:O8"/>
    <mergeCell ref="P8:R8"/>
    <mergeCell ref="A9:C9"/>
    <mergeCell ref="D9:F9"/>
    <mergeCell ref="G9:I9"/>
    <mergeCell ref="J9:L9"/>
    <mergeCell ref="M9:O9"/>
    <mergeCell ref="P9:R9"/>
    <mergeCell ref="A11:K11"/>
    <mergeCell ref="L11:V11"/>
    <mergeCell ref="L12:V12"/>
    <mergeCell ref="Q13:V13"/>
    <mergeCell ref="Q14:V14"/>
    <mergeCell ref="Q15:V15"/>
    <mergeCell ref="Q16:V16"/>
    <mergeCell ref="Q17:V17"/>
    <mergeCell ref="Q18:V18"/>
    <mergeCell ref="A23:V23"/>
    <mergeCell ref="A24:C24"/>
    <mergeCell ref="D24:F24"/>
    <mergeCell ref="G24:I24"/>
    <mergeCell ref="J24:L24"/>
    <mergeCell ref="M24:O24"/>
    <mergeCell ref="P24:R24"/>
    <mergeCell ref="A32:C32"/>
    <mergeCell ref="D32:F32"/>
    <mergeCell ref="G32:I32"/>
    <mergeCell ref="J32:L32"/>
    <mergeCell ref="M32:O32"/>
    <mergeCell ref="P32:R32"/>
  </mergeCells>
  <conditionalFormatting sqref="P13">
    <cfRule type="dataBar" priority="2">
      <dataBar showValue="1" minLength="10" maxLength="90">
        <cfvo type="num" val="0"/>
        <cfvo type="num" val="100"/>
        <color rgb="FF22C55E"/>
      </dataBar>
      <extLst>
        <ext xmlns:x14="http://schemas.microsoft.com/office/spreadsheetml/2009/9/main" uri="{B025F937-C7B1-47D3-B67F-A62EFF666E3E}">
          <x14:id>{8171FD3C-C086-4BC2-ABE0-8E9C631657D7}</x14:id>
        </ext>
      </extLst>
    </cfRule>
  </conditionalFormatting>
  <conditionalFormatting sqref="P14">
    <cfRule type="dataBar" priority="3">
      <dataBar showValue="1" minLength="10" maxLength="90">
        <cfvo type="num" val="0"/>
        <cfvo type="num" val="100"/>
        <color rgb="FF3B82F6"/>
      </dataBar>
      <extLst>
        <ext xmlns:x14="http://schemas.microsoft.com/office/spreadsheetml/2009/9/main" uri="{B025F937-C7B1-47D3-B67F-A62EFF666E3E}">
          <x14:id>{772B30CE-B320-48D9-917D-A230F12D20BA}</x14:id>
        </ext>
      </extLst>
    </cfRule>
  </conditionalFormatting>
  <conditionalFormatting sqref="P15">
    <cfRule type="dataBar" priority="4">
      <dataBar showValue="1" minLength="10" maxLength="90">
        <cfvo type="num" val="0"/>
        <cfvo type="num" val="100"/>
        <color rgb="FFF97316"/>
      </dataBar>
      <extLst>
        <ext xmlns:x14="http://schemas.microsoft.com/office/spreadsheetml/2009/9/main" uri="{B025F937-C7B1-47D3-B67F-A62EFF666E3E}">
          <x14:id>{70108211-9DD1-4EA2-9AAA-C841752F1D24}</x14:id>
        </ext>
      </extLst>
    </cfRule>
  </conditionalFormatting>
  <conditionalFormatting sqref="P16">
    <cfRule type="dataBar" priority="5">
      <dataBar showValue="1" minLength="10" maxLength="90">
        <cfvo type="num" val="0"/>
        <cfvo type="num" val="100"/>
        <color rgb="FF818CF8"/>
      </dataBar>
      <extLst>
        <ext xmlns:x14="http://schemas.microsoft.com/office/spreadsheetml/2009/9/main" uri="{B025F937-C7B1-47D3-B67F-A62EFF666E3E}">
          <x14:id>{7AA36477-5F2D-4DA1-8877-D77DE8284192}</x14:id>
        </ext>
      </extLst>
    </cfRule>
  </conditionalFormatting>
  <conditionalFormatting sqref="P17">
    <cfRule type="dataBar" priority="6">
      <dataBar showValue="1" minLength="10" maxLength="90">
        <cfvo type="num" val="0"/>
        <cfvo type="num" val="100"/>
        <color rgb="FFEF4444"/>
      </dataBar>
      <extLst>
        <ext xmlns:x14="http://schemas.microsoft.com/office/spreadsheetml/2009/9/main" uri="{B025F937-C7B1-47D3-B67F-A62EFF666E3E}">
          <x14:id>{4123325A-20EF-46CD-BB13-7E74178B43A1}</x14:id>
        </ext>
      </extLst>
    </cfRule>
  </conditionalFormatting>
  <conditionalFormatting sqref="P18">
    <cfRule type="dataBar" priority="7">
      <dataBar showValue="1" minLength="10" maxLength="90">
        <cfvo type="num" val="0"/>
        <cfvo type="num" val="100"/>
        <color rgb="FFF59E0B"/>
      </dataBar>
      <extLst>
        <ext xmlns:x14="http://schemas.microsoft.com/office/spreadsheetml/2009/9/main" uri="{B025F937-C7B1-47D3-B67F-A62EFF666E3E}">
          <x14:id>{A3E8EB9C-9D62-4A53-AF83-8A6B4C374DBD}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71FD3C-C086-4BC2-ABE0-8E9C631657D7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22C55E"/>
              <x14:axisColor rgb="FF000000"/>
            </x14:dataBar>
          </x14:cfRule>
          <xm:sqref>P13</xm:sqref>
        </x14:conditionalFormatting>
        <x14:conditionalFormatting xmlns:xm="http://schemas.microsoft.com/office/excel/2006/main">
          <x14:cfRule type="dataBar" id="{772B30CE-B320-48D9-917D-A230F12D20BA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3B82F6"/>
              <x14:axisColor rgb="FF000000"/>
            </x14:dataBar>
          </x14:cfRule>
          <xm:sqref>P14</xm:sqref>
        </x14:conditionalFormatting>
        <x14:conditionalFormatting xmlns:xm="http://schemas.microsoft.com/office/excel/2006/main">
          <x14:cfRule type="dataBar" id="{70108211-9DD1-4EA2-9AAA-C841752F1D24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F97316"/>
              <x14:axisColor rgb="FF000000"/>
            </x14:dataBar>
          </x14:cfRule>
          <xm:sqref>P15</xm:sqref>
        </x14:conditionalFormatting>
        <x14:conditionalFormatting xmlns:xm="http://schemas.microsoft.com/office/excel/2006/main">
          <x14:cfRule type="dataBar" id="{7AA36477-5F2D-4DA1-8877-D77DE8284192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818CF8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4123325A-20EF-46CD-BB13-7E74178B43A1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EF4444"/>
              <x14:axisColor rgb="FF000000"/>
            </x14:dataBar>
          </x14:cfRule>
          <xm:sqref>P17</xm:sqref>
        </x14:conditionalFormatting>
        <x14:conditionalFormatting xmlns:xm="http://schemas.microsoft.com/office/excel/2006/main">
          <x14:cfRule type="dataBar" id="{A3E8EB9C-9D62-4A53-AF83-8A6B4C374DBD}">
            <x14:dataBar minLength="10" maxLength="90" axisPosition="none" gradient="true">
              <x14:cfvo type="num">
                <xm:f>0</xm:f>
              </x14:cfvo>
              <x14:cfvo type="num">
                <xm:f>100</xm:f>
              </x14:cfvo>
              <x14:negativeFillColor rgb="FFF59E0B"/>
              <x14:axisColor rgb="FF000000"/>
            </x14:dataBar>
          </x14:cfRule>
          <xm:sqref>P18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803D"/>
    <pageSetUpPr fitToPage="false"/>
  </sheetPr>
  <dimension ref="A1:N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5"/>
    <col collapsed="false" customWidth="true" hidden="false" outlineLevel="0" max="3" min="3" style="0" width="5"/>
    <col collapsed="false" customWidth="true" hidden="false" outlineLevel="0" max="4" min="4" style="0" width="10"/>
    <col collapsed="false" customWidth="true" hidden="false" outlineLevel="0" max="11" min="5" style="0" width="4"/>
    <col collapsed="false" customWidth="true" hidden="false" outlineLevel="0" max="13" min="12" style="0" width="5"/>
    <col collapsed="false" customWidth="true" hidden="false" outlineLevel="0" max="14" min="14" style="0" width="4"/>
  </cols>
  <sheetData>
    <row r="1" customFormat="false" ht="27.75" hidden="false" customHeight="true" outlineLevel="0" collapsed="false">
      <c r="A1" s="143" t="s">
        <v>400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customFormat="false" ht="18" hidden="false" customHeight="true" outlineLevel="0" collapsed="false">
      <c r="A2" s="58" t="s">
        <v>344</v>
      </c>
      <c r="B2" s="58" t="s">
        <v>254</v>
      </c>
      <c r="C2" s="58" t="s">
        <v>345</v>
      </c>
      <c r="D2" s="58" t="s">
        <v>346</v>
      </c>
      <c r="E2" s="58" t="s">
        <v>255</v>
      </c>
      <c r="F2" s="58" t="s">
        <v>256</v>
      </c>
      <c r="G2" s="58" t="s">
        <v>257</v>
      </c>
      <c r="H2" s="58" t="s">
        <v>258</v>
      </c>
      <c r="I2" s="58" t="s">
        <v>259</v>
      </c>
      <c r="J2" s="58" t="s">
        <v>260</v>
      </c>
      <c r="K2" s="58" t="s">
        <v>261</v>
      </c>
      <c r="L2" s="58" t="s">
        <v>262</v>
      </c>
      <c r="M2" s="58" t="s">
        <v>401</v>
      </c>
      <c r="N2" s="58" t="s">
        <v>390</v>
      </c>
    </row>
    <row r="3" customFormat="false" ht="16.5" hidden="false" customHeight="true" outlineLevel="0" collapsed="false">
      <c r="A3" s="101" t="n">
        <v>1</v>
      </c>
      <c r="B3" s="63" t="s">
        <v>41</v>
      </c>
      <c r="C3" s="26" t="s">
        <v>18</v>
      </c>
      <c r="D3" s="22" t="s">
        <v>150</v>
      </c>
      <c r="E3" s="76" t="n">
        <f aca="false">GROUPS!C6</f>
        <v>0</v>
      </c>
      <c r="F3" s="76" t="n">
        <f aca="false">GROUPS!D6</f>
        <v>0</v>
      </c>
      <c r="G3" s="76" t="n">
        <f aca="false">GROUPS!E6</f>
        <v>0</v>
      </c>
      <c r="H3" s="76" t="n">
        <f aca="false">GROUPS!F6</f>
        <v>0</v>
      </c>
      <c r="I3" s="76" t="n">
        <f aca="false">GROUPS!G6</f>
        <v>0</v>
      </c>
      <c r="J3" s="76" t="n">
        <f aca="false">GROUPS!H6</f>
        <v>0</v>
      </c>
      <c r="K3" s="76" t="n">
        <f aca="false">GROUPS!I6</f>
        <v>0</v>
      </c>
      <c r="L3" s="49" t="n">
        <f aca="false">GROUPS!J6</f>
        <v>0</v>
      </c>
      <c r="M3" s="144" t="n">
        <v>0</v>
      </c>
      <c r="N3" s="145" t="n">
        <v>0</v>
      </c>
    </row>
    <row r="4" customFormat="false" ht="16.5" hidden="false" customHeight="true" outlineLevel="0" collapsed="false">
      <c r="A4" s="101" t="n">
        <v>2</v>
      </c>
      <c r="B4" s="68" t="s">
        <v>53</v>
      </c>
      <c r="C4" s="35" t="s">
        <v>18</v>
      </c>
      <c r="D4" s="32" t="s">
        <v>150</v>
      </c>
      <c r="E4" s="81" t="n">
        <f aca="false">GROUPS!C7</f>
        <v>0</v>
      </c>
      <c r="F4" s="81" t="n">
        <f aca="false">GROUPS!D7</f>
        <v>0</v>
      </c>
      <c r="G4" s="81" t="n">
        <f aca="false">GROUPS!E7</f>
        <v>0</v>
      </c>
      <c r="H4" s="81" t="n">
        <f aca="false">GROUPS!F7</f>
        <v>0</v>
      </c>
      <c r="I4" s="81" t="n">
        <f aca="false">GROUPS!G7</f>
        <v>0</v>
      </c>
      <c r="J4" s="81" t="n">
        <f aca="false">GROUPS!H7</f>
        <v>0</v>
      </c>
      <c r="K4" s="81" t="n">
        <f aca="false">GROUPS!I7</f>
        <v>0</v>
      </c>
      <c r="L4" s="51" t="n">
        <f aca="false">GROUPS!J7</f>
        <v>0</v>
      </c>
      <c r="M4" s="144" t="n">
        <v>0</v>
      </c>
      <c r="N4" s="145" t="n">
        <v>0</v>
      </c>
    </row>
    <row r="5" customFormat="false" ht="16.5" hidden="false" customHeight="true" outlineLevel="0" collapsed="false">
      <c r="A5" s="101" t="n">
        <v>3</v>
      </c>
      <c r="B5" s="63" t="s">
        <v>65</v>
      </c>
      <c r="C5" s="26" t="s">
        <v>18</v>
      </c>
      <c r="D5" s="22" t="s">
        <v>155</v>
      </c>
      <c r="E5" s="76" t="n">
        <f aca="false">GROUPS!C8</f>
        <v>0</v>
      </c>
      <c r="F5" s="76" t="n">
        <f aca="false">GROUPS!D8</f>
        <v>0</v>
      </c>
      <c r="G5" s="76" t="n">
        <f aca="false">GROUPS!E8</f>
        <v>0</v>
      </c>
      <c r="H5" s="76" t="n">
        <f aca="false">GROUPS!F8</f>
        <v>0</v>
      </c>
      <c r="I5" s="76" t="n">
        <f aca="false">GROUPS!G8</f>
        <v>0</v>
      </c>
      <c r="J5" s="76" t="n">
        <f aca="false">GROUPS!H8</f>
        <v>0</v>
      </c>
      <c r="K5" s="76" t="n">
        <f aca="false">GROUPS!I8</f>
        <v>0</v>
      </c>
      <c r="L5" s="49" t="n">
        <f aca="false">GROUPS!J8</f>
        <v>0</v>
      </c>
      <c r="M5" s="144" t="n">
        <v>0</v>
      </c>
      <c r="N5" s="145" t="n">
        <v>0</v>
      </c>
    </row>
    <row r="6" customFormat="false" ht="16.5" hidden="false" customHeight="true" outlineLevel="0" collapsed="false">
      <c r="A6" s="101" t="n">
        <v>4</v>
      </c>
      <c r="B6" s="68" t="s">
        <v>77</v>
      </c>
      <c r="C6" s="35" t="s">
        <v>18</v>
      </c>
      <c r="D6" s="32" t="s">
        <v>158</v>
      </c>
      <c r="E6" s="81" t="n">
        <f aca="false">GROUPS!C9</f>
        <v>0</v>
      </c>
      <c r="F6" s="81" t="n">
        <f aca="false">GROUPS!D9</f>
        <v>0</v>
      </c>
      <c r="G6" s="81" t="n">
        <f aca="false">GROUPS!E9</f>
        <v>0</v>
      </c>
      <c r="H6" s="81" t="n">
        <f aca="false">GROUPS!F9</f>
        <v>0</v>
      </c>
      <c r="I6" s="81" t="n">
        <f aca="false">GROUPS!G9</f>
        <v>0</v>
      </c>
      <c r="J6" s="81" t="n">
        <f aca="false">GROUPS!H9</f>
        <v>0</v>
      </c>
      <c r="K6" s="81" t="n">
        <f aca="false">GROUPS!I9</f>
        <v>0</v>
      </c>
      <c r="L6" s="51" t="n">
        <f aca="false">GROUPS!J9</f>
        <v>0</v>
      </c>
      <c r="M6" s="144" t="n">
        <v>0</v>
      </c>
      <c r="N6" s="145" t="n">
        <v>0</v>
      </c>
    </row>
    <row r="7" customFormat="false" ht="16.5" hidden="false" customHeight="true" outlineLevel="0" collapsed="false">
      <c r="A7" s="101" t="n">
        <v>5</v>
      </c>
      <c r="B7" s="63" t="s">
        <v>43</v>
      </c>
      <c r="C7" s="26" t="s">
        <v>161</v>
      </c>
      <c r="D7" s="22" t="s">
        <v>150</v>
      </c>
      <c r="E7" s="76" t="n">
        <f aca="false">GROUPS!O6</f>
        <v>0</v>
      </c>
      <c r="F7" s="76" t="n">
        <f aca="false">GROUPS!P6</f>
        <v>0</v>
      </c>
      <c r="G7" s="76" t="n">
        <f aca="false">GROUPS!Q6</f>
        <v>0</v>
      </c>
      <c r="H7" s="76" t="n">
        <f aca="false">GROUPS!R6</f>
        <v>0</v>
      </c>
      <c r="I7" s="76" t="n">
        <f aca="false">GROUPS!S6</f>
        <v>0</v>
      </c>
      <c r="J7" s="76" t="n">
        <f aca="false">GROUPS!T6</f>
        <v>0</v>
      </c>
      <c r="K7" s="76" t="n">
        <f aca="false">GROUPS!U6</f>
        <v>0</v>
      </c>
      <c r="L7" s="49" t="n">
        <f aca="false">GROUPS!V6</f>
        <v>0</v>
      </c>
      <c r="M7" s="144" t="n">
        <v>0</v>
      </c>
      <c r="N7" s="145" t="n">
        <v>0</v>
      </c>
    </row>
    <row r="8" customFormat="false" ht="16.5" hidden="false" customHeight="true" outlineLevel="0" collapsed="false">
      <c r="A8" s="101" t="n">
        <v>6</v>
      </c>
      <c r="B8" s="68" t="s">
        <v>55</v>
      </c>
      <c r="C8" s="35" t="s">
        <v>161</v>
      </c>
      <c r="D8" s="32" t="s">
        <v>155</v>
      </c>
      <c r="E8" s="81" t="n">
        <f aca="false">GROUPS!O7</f>
        <v>0</v>
      </c>
      <c r="F8" s="81" t="n">
        <f aca="false">GROUPS!P7</f>
        <v>0</v>
      </c>
      <c r="G8" s="81" t="n">
        <f aca="false">GROUPS!Q7</f>
        <v>0</v>
      </c>
      <c r="H8" s="81" t="n">
        <f aca="false">GROUPS!R7</f>
        <v>0</v>
      </c>
      <c r="I8" s="81" t="n">
        <f aca="false">GROUPS!S7</f>
        <v>0</v>
      </c>
      <c r="J8" s="81" t="n">
        <f aca="false">GROUPS!T7</f>
        <v>0</v>
      </c>
      <c r="K8" s="81" t="n">
        <f aca="false">GROUPS!U7</f>
        <v>0</v>
      </c>
      <c r="L8" s="51" t="n">
        <f aca="false">GROUPS!V7</f>
        <v>0</v>
      </c>
      <c r="M8" s="144" t="n">
        <v>0</v>
      </c>
      <c r="N8" s="145" t="n">
        <v>0</v>
      </c>
    </row>
    <row r="9" customFormat="false" ht="16.5" hidden="false" customHeight="true" outlineLevel="0" collapsed="false">
      <c r="A9" s="101" t="n">
        <v>7</v>
      </c>
      <c r="B9" s="63" t="s">
        <v>67</v>
      </c>
      <c r="C9" s="26" t="s">
        <v>161</v>
      </c>
      <c r="D9" s="22" t="s">
        <v>158</v>
      </c>
      <c r="E9" s="76" t="n">
        <f aca="false">GROUPS!O8</f>
        <v>0</v>
      </c>
      <c r="F9" s="76" t="n">
        <f aca="false">GROUPS!P8</f>
        <v>0</v>
      </c>
      <c r="G9" s="76" t="n">
        <f aca="false">GROUPS!Q8</f>
        <v>0</v>
      </c>
      <c r="H9" s="76" t="n">
        <f aca="false">GROUPS!R8</f>
        <v>0</v>
      </c>
      <c r="I9" s="76" t="n">
        <f aca="false">GROUPS!S8</f>
        <v>0</v>
      </c>
      <c r="J9" s="76" t="n">
        <f aca="false">GROUPS!T8</f>
        <v>0</v>
      </c>
      <c r="K9" s="76" t="n">
        <f aca="false">GROUPS!U8</f>
        <v>0</v>
      </c>
      <c r="L9" s="49" t="n">
        <f aca="false">GROUPS!V8</f>
        <v>0</v>
      </c>
      <c r="M9" s="144" t="n">
        <v>0</v>
      </c>
      <c r="N9" s="145" t="n">
        <v>0</v>
      </c>
    </row>
    <row r="10" customFormat="false" ht="16.5" hidden="false" customHeight="true" outlineLevel="0" collapsed="false">
      <c r="A10" s="101" t="n">
        <v>8</v>
      </c>
      <c r="B10" s="68" t="s">
        <v>79</v>
      </c>
      <c r="C10" s="35" t="s">
        <v>161</v>
      </c>
      <c r="D10" s="32" t="s">
        <v>168</v>
      </c>
      <c r="E10" s="81" t="n">
        <f aca="false">GROUPS!O9</f>
        <v>0</v>
      </c>
      <c r="F10" s="81" t="n">
        <f aca="false">GROUPS!P9</f>
        <v>0</v>
      </c>
      <c r="G10" s="81" t="n">
        <f aca="false">GROUPS!Q9</f>
        <v>0</v>
      </c>
      <c r="H10" s="81" t="n">
        <f aca="false">GROUPS!R9</f>
        <v>0</v>
      </c>
      <c r="I10" s="81" t="n">
        <f aca="false">GROUPS!S9</f>
        <v>0</v>
      </c>
      <c r="J10" s="81" t="n">
        <f aca="false">GROUPS!T9</f>
        <v>0</v>
      </c>
      <c r="K10" s="81" t="n">
        <f aca="false">GROUPS!U9</f>
        <v>0</v>
      </c>
      <c r="L10" s="51" t="n">
        <f aca="false">GROUPS!V9</f>
        <v>0</v>
      </c>
      <c r="M10" s="144" t="n">
        <v>0</v>
      </c>
      <c r="N10" s="145" t="n">
        <v>0</v>
      </c>
    </row>
    <row r="11" customFormat="false" ht="16.5" hidden="false" customHeight="true" outlineLevel="0" collapsed="false">
      <c r="A11" s="101" t="n">
        <v>9</v>
      </c>
      <c r="B11" s="63" t="s">
        <v>45</v>
      </c>
      <c r="C11" s="26" t="s">
        <v>171</v>
      </c>
      <c r="D11" s="22" t="s">
        <v>155</v>
      </c>
      <c r="E11" s="76" t="n">
        <f aca="false">GROUPS!AA6</f>
        <v>0</v>
      </c>
      <c r="F11" s="76" t="n">
        <f aca="false">GROUPS!AB6</f>
        <v>0</v>
      </c>
      <c r="G11" s="76" t="n">
        <f aca="false">GROUPS!AC6</f>
        <v>0</v>
      </c>
      <c r="H11" s="76" t="n">
        <f aca="false">GROUPS!AD6</f>
        <v>0</v>
      </c>
      <c r="I11" s="76" t="n">
        <f aca="false">GROUPS!AE6</f>
        <v>0</v>
      </c>
      <c r="J11" s="76" t="n">
        <f aca="false">GROUPS!AF6</f>
        <v>0</v>
      </c>
      <c r="K11" s="76" t="n">
        <f aca="false">GROUPS!AG6</f>
        <v>0</v>
      </c>
      <c r="L11" s="49" t="n">
        <f aca="false">GROUPS!AH6</f>
        <v>0</v>
      </c>
      <c r="M11" s="144" t="n">
        <v>0</v>
      </c>
      <c r="N11" s="145" t="n">
        <v>0</v>
      </c>
    </row>
    <row r="12" customFormat="false" ht="16.5" hidden="false" customHeight="true" outlineLevel="0" collapsed="false">
      <c r="A12" s="101" t="n">
        <v>10</v>
      </c>
      <c r="B12" s="68" t="s">
        <v>57</v>
      </c>
      <c r="C12" s="35" t="s">
        <v>171</v>
      </c>
      <c r="D12" s="32" t="s">
        <v>158</v>
      </c>
      <c r="E12" s="81" t="n">
        <f aca="false">GROUPS!AA7</f>
        <v>0</v>
      </c>
      <c r="F12" s="81" t="n">
        <f aca="false">GROUPS!AB7</f>
        <v>0</v>
      </c>
      <c r="G12" s="81" t="n">
        <f aca="false">GROUPS!AC7</f>
        <v>0</v>
      </c>
      <c r="H12" s="81" t="n">
        <f aca="false">GROUPS!AD7</f>
        <v>0</v>
      </c>
      <c r="I12" s="81" t="n">
        <f aca="false">GROUPS!AE7</f>
        <v>0</v>
      </c>
      <c r="J12" s="81" t="n">
        <f aca="false">GROUPS!AF7</f>
        <v>0</v>
      </c>
      <c r="K12" s="81" t="n">
        <f aca="false">GROUPS!AG7</f>
        <v>0</v>
      </c>
      <c r="L12" s="51" t="n">
        <f aca="false">GROUPS!AH7</f>
        <v>0</v>
      </c>
      <c r="M12" s="144" t="n">
        <v>0</v>
      </c>
      <c r="N12" s="145" t="n">
        <v>0</v>
      </c>
    </row>
    <row r="13" customFormat="false" ht="16.5" hidden="false" customHeight="true" outlineLevel="0" collapsed="false">
      <c r="A13" s="101" t="n">
        <v>11</v>
      </c>
      <c r="B13" s="63" t="s">
        <v>69</v>
      </c>
      <c r="C13" s="26" t="s">
        <v>171</v>
      </c>
      <c r="D13" s="22" t="s">
        <v>176</v>
      </c>
      <c r="E13" s="76" t="n">
        <f aca="false">GROUPS!AA8</f>
        <v>0</v>
      </c>
      <c r="F13" s="76" t="n">
        <f aca="false">GROUPS!AB8</f>
        <v>0</v>
      </c>
      <c r="G13" s="76" t="n">
        <f aca="false">GROUPS!AC8</f>
        <v>0</v>
      </c>
      <c r="H13" s="76" t="n">
        <f aca="false">GROUPS!AD8</f>
        <v>0</v>
      </c>
      <c r="I13" s="76" t="n">
        <f aca="false">GROUPS!AE8</f>
        <v>0</v>
      </c>
      <c r="J13" s="76" t="n">
        <f aca="false">GROUPS!AF8</f>
        <v>0</v>
      </c>
      <c r="K13" s="76" t="n">
        <f aca="false">GROUPS!AG8</f>
        <v>0</v>
      </c>
      <c r="L13" s="49" t="n">
        <f aca="false">GROUPS!AH8</f>
        <v>0</v>
      </c>
      <c r="M13" s="144" t="n">
        <v>0</v>
      </c>
      <c r="N13" s="145" t="n">
        <v>0</v>
      </c>
    </row>
    <row r="14" customFormat="false" ht="16.5" hidden="false" customHeight="true" outlineLevel="0" collapsed="false">
      <c r="A14" s="101" t="n">
        <v>12</v>
      </c>
      <c r="B14" s="68" t="s">
        <v>81</v>
      </c>
      <c r="C14" s="35" t="s">
        <v>171</v>
      </c>
      <c r="D14" s="32" t="s">
        <v>168</v>
      </c>
      <c r="E14" s="81" t="n">
        <f aca="false">GROUPS!AA9</f>
        <v>0</v>
      </c>
      <c r="F14" s="81" t="n">
        <f aca="false">GROUPS!AB9</f>
        <v>0</v>
      </c>
      <c r="G14" s="81" t="n">
        <f aca="false">GROUPS!AC9</f>
        <v>0</v>
      </c>
      <c r="H14" s="81" t="n">
        <f aca="false">GROUPS!AD9</f>
        <v>0</v>
      </c>
      <c r="I14" s="81" t="n">
        <f aca="false">GROUPS!AE9</f>
        <v>0</v>
      </c>
      <c r="J14" s="81" t="n">
        <f aca="false">GROUPS!AF9</f>
        <v>0</v>
      </c>
      <c r="K14" s="81" t="n">
        <f aca="false">GROUPS!AG9</f>
        <v>0</v>
      </c>
      <c r="L14" s="51" t="n">
        <f aca="false">GROUPS!AH9</f>
        <v>0</v>
      </c>
      <c r="M14" s="144" t="n">
        <v>0</v>
      </c>
      <c r="N14" s="145" t="n">
        <v>0</v>
      </c>
    </row>
    <row r="15" customFormat="false" ht="16.5" hidden="false" customHeight="true" outlineLevel="0" collapsed="false">
      <c r="A15" s="101" t="n">
        <v>13</v>
      </c>
      <c r="B15" s="63" t="s">
        <v>47</v>
      </c>
      <c r="C15" s="26" t="s">
        <v>181</v>
      </c>
      <c r="D15" s="22" t="s">
        <v>158</v>
      </c>
      <c r="E15" s="76" t="n">
        <f aca="false">GROUPS!AM6</f>
        <v>0</v>
      </c>
      <c r="F15" s="76" t="n">
        <f aca="false">GROUPS!AN6</f>
        <v>0</v>
      </c>
      <c r="G15" s="76" t="n">
        <f aca="false">GROUPS!AO6</f>
        <v>0</v>
      </c>
      <c r="H15" s="76" t="n">
        <f aca="false">GROUPS!AP6</f>
        <v>0</v>
      </c>
      <c r="I15" s="76" t="n">
        <f aca="false">GROUPS!AQ6</f>
        <v>0</v>
      </c>
      <c r="J15" s="76" t="n">
        <f aca="false">GROUPS!AR6</f>
        <v>0</v>
      </c>
      <c r="K15" s="76" t="n">
        <f aca="false">GROUPS!AS6</f>
        <v>0</v>
      </c>
      <c r="L15" s="49" t="n">
        <f aca="false">GROUPS!AT6</f>
        <v>0</v>
      </c>
      <c r="M15" s="144" t="n">
        <v>0</v>
      </c>
      <c r="N15" s="145" t="n">
        <v>0</v>
      </c>
    </row>
    <row r="16" customFormat="false" ht="16.5" hidden="false" customHeight="true" outlineLevel="0" collapsed="false">
      <c r="A16" s="101" t="n">
        <v>14</v>
      </c>
      <c r="B16" s="68" t="s">
        <v>59</v>
      </c>
      <c r="C16" s="35" t="s">
        <v>181</v>
      </c>
      <c r="D16" s="32" t="s">
        <v>158</v>
      </c>
      <c r="E16" s="81" t="n">
        <f aca="false">GROUPS!AM7</f>
        <v>0</v>
      </c>
      <c r="F16" s="81" t="n">
        <f aca="false">GROUPS!AN7</f>
        <v>0</v>
      </c>
      <c r="G16" s="81" t="n">
        <f aca="false">GROUPS!AO7</f>
        <v>0</v>
      </c>
      <c r="H16" s="81" t="n">
        <f aca="false">GROUPS!AP7</f>
        <v>0</v>
      </c>
      <c r="I16" s="81" t="n">
        <f aca="false">GROUPS!AQ7</f>
        <v>0</v>
      </c>
      <c r="J16" s="81" t="n">
        <f aca="false">GROUPS!AR7</f>
        <v>0</v>
      </c>
      <c r="K16" s="81" t="n">
        <f aca="false">GROUPS!AS7</f>
        <v>0</v>
      </c>
      <c r="L16" s="51" t="n">
        <f aca="false">GROUPS!AT7</f>
        <v>0</v>
      </c>
      <c r="M16" s="144" t="n">
        <v>0</v>
      </c>
      <c r="N16" s="145" t="n">
        <v>0</v>
      </c>
    </row>
    <row r="17" customFormat="false" ht="16.5" hidden="false" customHeight="true" outlineLevel="0" collapsed="false">
      <c r="A17" s="101" t="n">
        <v>15</v>
      </c>
      <c r="B17" s="63" t="s">
        <v>71</v>
      </c>
      <c r="C17" s="26" t="s">
        <v>181</v>
      </c>
      <c r="D17" s="22" t="s">
        <v>176</v>
      </c>
      <c r="E17" s="76" t="n">
        <f aca="false">GROUPS!AM8</f>
        <v>0</v>
      </c>
      <c r="F17" s="76" t="n">
        <f aca="false">GROUPS!AN8</f>
        <v>0</v>
      </c>
      <c r="G17" s="76" t="n">
        <f aca="false">GROUPS!AO8</f>
        <v>0</v>
      </c>
      <c r="H17" s="76" t="n">
        <f aca="false">GROUPS!AP8</f>
        <v>0</v>
      </c>
      <c r="I17" s="76" t="n">
        <f aca="false">GROUPS!AQ8</f>
        <v>0</v>
      </c>
      <c r="J17" s="76" t="n">
        <f aca="false">GROUPS!AR8</f>
        <v>0</v>
      </c>
      <c r="K17" s="76" t="n">
        <f aca="false">GROUPS!AS8</f>
        <v>0</v>
      </c>
      <c r="L17" s="49" t="n">
        <f aca="false">GROUPS!AT8</f>
        <v>0</v>
      </c>
      <c r="M17" s="144" t="n">
        <v>0</v>
      </c>
      <c r="N17" s="145" t="n">
        <v>0</v>
      </c>
    </row>
    <row r="18" customFormat="false" ht="16.5" hidden="false" customHeight="true" outlineLevel="0" collapsed="false">
      <c r="A18" s="101" t="n">
        <v>16</v>
      </c>
      <c r="B18" s="68" t="s">
        <v>83</v>
      </c>
      <c r="C18" s="35" t="s">
        <v>181</v>
      </c>
      <c r="D18" s="32" t="s">
        <v>168</v>
      </c>
      <c r="E18" s="81" t="n">
        <f aca="false">GROUPS!AM9</f>
        <v>0</v>
      </c>
      <c r="F18" s="81" t="n">
        <f aca="false">GROUPS!AN9</f>
        <v>0</v>
      </c>
      <c r="G18" s="81" t="n">
        <f aca="false">GROUPS!AO9</f>
        <v>0</v>
      </c>
      <c r="H18" s="81" t="n">
        <f aca="false">GROUPS!AP9</f>
        <v>0</v>
      </c>
      <c r="I18" s="81" t="n">
        <f aca="false">GROUPS!AQ9</f>
        <v>0</v>
      </c>
      <c r="J18" s="81" t="n">
        <f aca="false">GROUPS!AR9</f>
        <v>0</v>
      </c>
      <c r="K18" s="81" t="n">
        <f aca="false">GROUPS!AS9</f>
        <v>0</v>
      </c>
      <c r="L18" s="51" t="n">
        <f aca="false">GROUPS!AT9</f>
        <v>0</v>
      </c>
      <c r="M18" s="144" t="n">
        <v>0</v>
      </c>
      <c r="N18" s="145" t="n">
        <v>0</v>
      </c>
    </row>
    <row r="19" customFormat="false" ht="16.5" hidden="false" customHeight="true" outlineLevel="0" collapsed="false">
      <c r="A19" s="101" t="n">
        <v>17</v>
      </c>
      <c r="B19" s="63" t="s">
        <v>49</v>
      </c>
      <c r="C19" s="26" t="s">
        <v>190</v>
      </c>
      <c r="D19" s="22" t="s">
        <v>158</v>
      </c>
      <c r="E19" s="76" t="n">
        <f aca="false">GROUPS!C20</f>
        <v>0</v>
      </c>
      <c r="F19" s="76" t="n">
        <f aca="false">GROUPS!D20</f>
        <v>0</v>
      </c>
      <c r="G19" s="76" t="n">
        <f aca="false">GROUPS!E20</f>
        <v>0</v>
      </c>
      <c r="H19" s="76" t="n">
        <f aca="false">GROUPS!F20</f>
        <v>0</v>
      </c>
      <c r="I19" s="76" t="n">
        <f aca="false">GROUPS!G20</f>
        <v>0</v>
      </c>
      <c r="J19" s="76" t="n">
        <f aca="false">GROUPS!H20</f>
        <v>0</v>
      </c>
      <c r="K19" s="76" t="n">
        <f aca="false">GROUPS!I20</f>
        <v>0</v>
      </c>
      <c r="L19" s="49" t="n">
        <f aca="false">GROUPS!J20</f>
        <v>0</v>
      </c>
      <c r="M19" s="144" t="n">
        <v>0</v>
      </c>
      <c r="N19" s="145" t="n">
        <v>0</v>
      </c>
    </row>
    <row r="20" customFormat="false" ht="16.5" hidden="false" customHeight="true" outlineLevel="0" collapsed="false">
      <c r="A20" s="101" t="n">
        <v>18</v>
      </c>
      <c r="B20" s="68" t="s">
        <v>61</v>
      </c>
      <c r="C20" s="35" t="s">
        <v>190</v>
      </c>
      <c r="D20" s="32" t="s">
        <v>158</v>
      </c>
      <c r="E20" s="81" t="n">
        <f aca="false">GROUPS!C21</f>
        <v>0</v>
      </c>
      <c r="F20" s="81" t="n">
        <f aca="false">GROUPS!D21</f>
        <v>0</v>
      </c>
      <c r="G20" s="81" t="n">
        <f aca="false">GROUPS!E21</f>
        <v>0</v>
      </c>
      <c r="H20" s="81" t="n">
        <f aca="false">GROUPS!F21</f>
        <v>0</v>
      </c>
      <c r="I20" s="81" t="n">
        <f aca="false">GROUPS!G21</f>
        <v>0</v>
      </c>
      <c r="J20" s="81" t="n">
        <f aca="false">GROUPS!H21</f>
        <v>0</v>
      </c>
      <c r="K20" s="81" t="n">
        <f aca="false">GROUPS!I21</f>
        <v>0</v>
      </c>
      <c r="L20" s="51" t="n">
        <f aca="false">GROUPS!J21</f>
        <v>0</v>
      </c>
      <c r="M20" s="144" t="n">
        <v>0</v>
      </c>
      <c r="N20" s="145" t="n">
        <v>0</v>
      </c>
    </row>
    <row r="21" customFormat="false" ht="16.5" hidden="false" customHeight="true" outlineLevel="0" collapsed="false">
      <c r="A21" s="101" t="n">
        <v>19</v>
      </c>
      <c r="B21" s="63" t="s">
        <v>73</v>
      </c>
      <c r="C21" s="26" t="s">
        <v>190</v>
      </c>
      <c r="D21" s="22" t="s">
        <v>176</v>
      </c>
      <c r="E21" s="76" t="n">
        <f aca="false">GROUPS!C22</f>
        <v>0</v>
      </c>
      <c r="F21" s="76" t="n">
        <f aca="false">GROUPS!D22</f>
        <v>0</v>
      </c>
      <c r="G21" s="76" t="n">
        <f aca="false">GROUPS!E22</f>
        <v>0</v>
      </c>
      <c r="H21" s="76" t="n">
        <f aca="false">GROUPS!F22</f>
        <v>0</v>
      </c>
      <c r="I21" s="76" t="n">
        <f aca="false">GROUPS!G22</f>
        <v>0</v>
      </c>
      <c r="J21" s="76" t="n">
        <f aca="false">GROUPS!H22</f>
        <v>0</v>
      </c>
      <c r="K21" s="76" t="n">
        <f aca="false">GROUPS!I22</f>
        <v>0</v>
      </c>
      <c r="L21" s="49" t="n">
        <f aca="false">GROUPS!J22</f>
        <v>0</v>
      </c>
      <c r="M21" s="144" t="n">
        <v>0</v>
      </c>
      <c r="N21" s="145" t="n">
        <v>0</v>
      </c>
    </row>
    <row r="22" customFormat="false" ht="16.5" hidden="false" customHeight="true" outlineLevel="0" collapsed="false">
      <c r="A22" s="101" t="n">
        <v>20</v>
      </c>
      <c r="B22" s="68" t="s">
        <v>85</v>
      </c>
      <c r="C22" s="35" t="s">
        <v>190</v>
      </c>
      <c r="D22" s="32" t="s">
        <v>168</v>
      </c>
      <c r="E22" s="81" t="n">
        <f aca="false">GROUPS!C23</f>
        <v>0</v>
      </c>
      <c r="F22" s="81" t="n">
        <f aca="false">GROUPS!D23</f>
        <v>0</v>
      </c>
      <c r="G22" s="81" t="n">
        <f aca="false">GROUPS!E23</f>
        <v>0</v>
      </c>
      <c r="H22" s="81" t="n">
        <f aca="false">GROUPS!F23</f>
        <v>0</v>
      </c>
      <c r="I22" s="81" t="n">
        <f aca="false">GROUPS!G23</f>
        <v>0</v>
      </c>
      <c r="J22" s="81" t="n">
        <f aca="false">GROUPS!H23</f>
        <v>0</v>
      </c>
      <c r="K22" s="81" t="n">
        <f aca="false">GROUPS!I23</f>
        <v>0</v>
      </c>
      <c r="L22" s="51" t="n">
        <f aca="false">GROUPS!J23</f>
        <v>0</v>
      </c>
      <c r="M22" s="144" t="n">
        <v>0</v>
      </c>
      <c r="N22" s="145" t="n">
        <v>0</v>
      </c>
    </row>
    <row r="23" customFormat="false" ht="16.5" hidden="false" customHeight="true" outlineLevel="0" collapsed="false">
      <c r="A23" s="101" t="n">
        <v>21</v>
      </c>
      <c r="B23" s="63" t="s">
        <v>51</v>
      </c>
      <c r="C23" s="26" t="s">
        <v>191</v>
      </c>
      <c r="D23" s="22" t="s">
        <v>158</v>
      </c>
      <c r="E23" s="76" t="n">
        <f aca="false">GROUPS!O20</f>
        <v>0</v>
      </c>
      <c r="F23" s="76" t="n">
        <f aca="false">GROUPS!P20</f>
        <v>0</v>
      </c>
      <c r="G23" s="76" t="n">
        <f aca="false">GROUPS!Q20</f>
        <v>0</v>
      </c>
      <c r="H23" s="76" t="n">
        <f aca="false">GROUPS!R20</f>
        <v>0</v>
      </c>
      <c r="I23" s="76" t="n">
        <f aca="false">GROUPS!S20</f>
        <v>0</v>
      </c>
      <c r="J23" s="76" t="n">
        <f aca="false">GROUPS!T20</f>
        <v>0</v>
      </c>
      <c r="K23" s="76" t="n">
        <f aca="false">GROUPS!U20</f>
        <v>0</v>
      </c>
      <c r="L23" s="49" t="n">
        <f aca="false">GROUPS!V20</f>
        <v>0</v>
      </c>
      <c r="M23" s="144" t="n">
        <v>0</v>
      </c>
      <c r="N23" s="145" t="n">
        <v>0</v>
      </c>
    </row>
    <row r="24" customFormat="false" ht="16.5" hidden="false" customHeight="true" outlineLevel="0" collapsed="false">
      <c r="A24" s="101" t="n">
        <v>22</v>
      </c>
      <c r="B24" s="68" t="s">
        <v>63</v>
      </c>
      <c r="C24" s="35" t="s">
        <v>191</v>
      </c>
      <c r="D24" s="32" t="s">
        <v>158</v>
      </c>
      <c r="E24" s="81" t="n">
        <f aca="false">GROUPS!O21</f>
        <v>0</v>
      </c>
      <c r="F24" s="81" t="n">
        <f aca="false">GROUPS!P21</f>
        <v>0</v>
      </c>
      <c r="G24" s="81" t="n">
        <f aca="false">GROUPS!Q21</f>
        <v>0</v>
      </c>
      <c r="H24" s="81" t="n">
        <f aca="false">GROUPS!R21</f>
        <v>0</v>
      </c>
      <c r="I24" s="81" t="n">
        <f aca="false">GROUPS!S21</f>
        <v>0</v>
      </c>
      <c r="J24" s="81" t="n">
        <f aca="false">GROUPS!T21</f>
        <v>0</v>
      </c>
      <c r="K24" s="81" t="n">
        <f aca="false">GROUPS!U21</f>
        <v>0</v>
      </c>
      <c r="L24" s="51" t="n">
        <f aca="false">GROUPS!V21</f>
        <v>0</v>
      </c>
      <c r="M24" s="144" t="n">
        <v>0</v>
      </c>
      <c r="N24" s="145" t="n">
        <v>0</v>
      </c>
    </row>
    <row r="25" customFormat="false" ht="16.5" hidden="false" customHeight="true" outlineLevel="0" collapsed="false">
      <c r="A25" s="101" t="n">
        <v>23</v>
      </c>
      <c r="B25" s="63" t="s">
        <v>75</v>
      </c>
      <c r="C25" s="26" t="s">
        <v>191</v>
      </c>
      <c r="D25" s="22" t="s">
        <v>155</v>
      </c>
      <c r="E25" s="76" t="n">
        <f aca="false">GROUPS!O22</f>
        <v>0</v>
      </c>
      <c r="F25" s="76" t="n">
        <f aca="false">GROUPS!P22</f>
        <v>0</v>
      </c>
      <c r="G25" s="76" t="n">
        <f aca="false">GROUPS!Q22</f>
        <v>0</v>
      </c>
      <c r="H25" s="76" t="n">
        <f aca="false">GROUPS!R22</f>
        <v>0</v>
      </c>
      <c r="I25" s="76" t="n">
        <f aca="false">GROUPS!S22</f>
        <v>0</v>
      </c>
      <c r="J25" s="76" t="n">
        <f aca="false">GROUPS!T22</f>
        <v>0</v>
      </c>
      <c r="K25" s="76" t="n">
        <f aca="false">GROUPS!U22</f>
        <v>0</v>
      </c>
      <c r="L25" s="49" t="n">
        <f aca="false">GROUPS!V22</f>
        <v>0</v>
      </c>
      <c r="M25" s="144" t="n">
        <v>0</v>
      </c>
      <c r="N25" s="145" t="n">
        <v>0</v>
      </c>
    </row>
    <row r="26" customFormat="false" ht="16.5" hidden="false" customHeight="true" outlineLevel="0" collapsed="false">
      <c r="A26" s="101" t="n">
        <v>24</v>
      </c>
      <c r="B26" s="68" t="s">
        <v>87</v>
      </c>
      <c r="C26" s="35" t="s">
        <v>191</v>
      </c>
      <c r="D26" s="32" t="s">
        <v>176</v>
      </c>
      <c r="E26" s="81" t="n">
        <f aca="false">GROUPS!O23</f>
        <v>0</v>
      </c>
      <c r="F26" s="81" t="n">
        <f aca="false">GROUPS!P23</f>
        <v>0</v>
      </c>
      <c r="G26" s="81" t="n">
        <f aca="false">GROUPS!Q23</f>
        <v>0</v>
      </c>
      <c r="H26" s="81" t="n">
        <f aca="false">GROUPS!R23</f>
        <v>0</v>
      </c>
      <c r="I26" s="81" t="n">
        <f aca="false">GROUPS!S23</f>
        <v>0</v>
      </c>
      <c r="J26" s="81" t="n">
        <f aca="false">GROUPS!T23</f>
        <v>0</v>
      </c>
      <c r="K26" s="81" t="n">
        <f aca="false">GROUPS!U23</f>
        <v>0</v>
      </c>
      <c r="L26" s="51" t="n">
        <f aca="false">GROUPS!V23</f>
        <v>0</v>
      </c>
      <c r="M26" s="144" t="n">
        <v>0</v>
      </c>
      <c r="N26" s="145" t="n">
        <v>0</v>
      </c>
    </row>
    <row r="27" customFormat="false" ht="16.5" hidden="false" customHeight="true" outlineLevel="0" collapsed="false">
      <c r="A27" s="101" t="n">
        <v>25</v>
      </c>
      <c r="B27" s="63" t="s">
        <v>95</v>
      </c>
      <c r="C27" s="26" t="s">
        <v>192</v>
      </c>
      <c r="D27" s="22" t="s">
        <v>158</v>
      </c>
      <c r="E27" s="76" t="n">
        <f aca="false">GROUPS!AA20</f>
        <v>0</v>
      </c>
      <c r="F27" s="76" t="n">
        <f aca="false">GROUPS!AB20</f>
        <v>0</v>
      </c>
      <c r="G27" s="76" t="n">
        <f aca="false">GROUPS!AC20</f>
        <v>0</v>
      </c>
      <c r="H27" s="76" t="n">
        <f aca="false">GROUPS!AD20</f>
        <v>0</v>
      </c>
      <c r="I27" s="76" t="n">
        <f aca="false">GROUPS!AE20</f>
        <v>0</v>
      </c>
      <c r="J27" s="76" t="n">
        <f aca="false">GROUPS!AF20</f>
        <v>0</v>
      </c>
      <c r="K27" s="76" t="n">
        <f aca="false">GROUPS!AG20</f>
        <v>0</v>
      </c>
      <c r="L27" s="49" t="n">
        <f aca="false">GROUPS!AH20</f>
        <v>0</v>
      </c>
      <c r="M27" s="144" t="n">
        <v>0</v>
      </c>
      <c r="N27" s="145" t="n">
        <v>0</v>
      </c>
    </row>
    <row r="28" customFormat="false" ht="16.5" hidden="false" customHeight="true" outlineLevel="0" collapsed="false">
      <c r="A28" s="101" t="n">
        <v>26</v>
      </c>
      <c r="B28" s="68" t="s">
        <v>107</v>
      </c>
      <c r="C28" s="35" t="s">
        <v>192</v>
      </c>
      <c r="D28" s="32" t="s">
        <v>158</v>
      </c>
      <c r="E28" s="81" t="n">
        <f aca="false">GROUPS!AA21</f>
        <v>0</v>
      </c>
      <c r="F28" s="81" t="n">
        <f aca="false">GROUPS!AB21</f>
        <v>0</v>
      </c>
      <c r="G28" s="81" t="n">
        <f aca="false">GROUPS!AC21</f>
        <v>0</v>
      </c>
      <c r="H28" s="81" t="n">
        <f aca="false">GROUPS!AD21</f>
        <v>0</v>
      </c>
      <c r="I28" s="81" t="n">
        <f aca="false">GROUPS!AE21</f>
        <v>0</v>
      </c>
      <c r="J28" s="81" t="n">
        <f aca="false">GROUPS!AF21</f>
        <v>0</v>
      </c>
      <c r="K28" s="81" t="n">
        <f aca="false">GROUPS!AG21</f>
        <v>0</v>
      </c>
      <c r="L28" s="51" t="n">
        <f aca="false">GROUPS!AH21</f>
        <v>0</v>
      </c>
      <c r="M28" s="144" t="n">
        <v>0</v>
      </c>
      <c r="N28" s="145" t="n">
        <v>0</v>
      </c>
    </row>
    <row r="29" customFormat="false" ht="16.5" hidden="false" customHeight="true" outlineLevel="0" collapsed="false">
      <c r="A29" s="101" t="n">
        <v>27</v>
      </c>
      <c r="B29" s="63" t="s">
        <v>119</v>
      </c>
      <c r="C29" s="26" t="s">
        <v>192</v>
      </c>
      <c r="D29" s="22" t="s">
        <v>155</v>
      </c>
      <c r="E29" s="76" t="n">
        <f aca="false">GROUPS!AA22</f>
        <v>0</v>
      </c>
      <c r="F29" s="76" t="n">
        <f aca="false">GROUPS!AB22</f>
        <v>0</v>
      </c>
      <c r="G29" s="76" t="n">
        <f aca="false">GROUPS!AC22</f>
        <v>0</v>
      </c>
      <c r="H29" s="76" t="n">
        <f aca="false">GROUPS!AD22</f>
        <v>0</v>
      </c>
      <c r="I29" s="76" t="n">
        <f aca="false">GROUPS!AE22</f>
        <v>0</v>
      </c>
      <c r="J29" s="76" t="n">
        <f aca="false">GROUPS!AF22</f>
        <v>0</v>
      </c>
      <c r="K29" s="76" t="n">
        <f aca="false">GROUPS!AG22</f>
        <v>0</v>
      </c>
      <c r="L29" s="49" t="n">
        <f aca="false">GROUPS!AH22</f>
        <v>0</v>
      </c>
      <c r="M29" s="144" t="n">
        <v>0</v>
      </c>
      <c r="N29" s="145" t="n">
        <v>0</v>
      </c>
    </row>
    <row r="30" customFormat="false" ht="16.5" hidden="false" customHeight="true" outlineLevel="0" collapsed="false">
      <c r="A30" s="101" t="n">
        <v>28</v>
      </c>
      <c r="B30" s="68" t="s">
        <v>131</v>
      </c>
      <c r="C30" s="35" t="s">
        <v>192</v>
      </c>
      <c r="D30" s="32" t="s">
        <v>176</v>
      </c>
      <c r="E30" s="81" t="n">
        <f aca="false">GROUPS!AA23</f>
        <v>0</v>
      </c>
      <c r="F30" s="81" t="n">
        <f aca="false">GROUPS!AB23</f>
        <v>0</v>
      </c>
      <c r="G30" s="81" t="n">
        <f aca="false">GROUPS!AC23</f>
        <v>0</v>
      </c>
      <c r="H30" s="81" t="n">
        <f aca="false">GROUPS!AD23</f>
        <v>0</v>
      </c>
      <c r="I30" s="81" t="n">
        <f aca="false">GROUPS!AE23</f>
        <v>0</v>
      </c>
      <c r="J30" s="81" t="n">
        <f aca="false">GROUPS!AF23</f>
        <v>0</v>
      </c>
      <c r="K30" s="81" t="n">
        <f aca="false">GROUPS!AG23</f>
        <v>0</v>
      </c>
      <c r="L30" s="51" t="n">
        <f aca="false">GROUPS!AH23</f>
        <v>0</v>
      </c>
      <c r="M30" s="144" t="n">
        <v>0</v>
      </c>
      <c r="N30" s="145" t="n">
        <v>0</v>
      </c>
    </row>
    <row r="31" customFormat="false" ht="16.5" hidden="false" customHeight="true" outlineLevel="0" collapsed="false">
      <c r="A31" s="101" t="n">
        <v>29</v>
      </c>
      <c r="B31" s="63" t="s">
        <v>97</v>
      </c>
      <c r="C31" s="26" t="s">
        <v>17</v>
      </c>
      <c r="D31" s="22" t="s">
        <v>158</v>
      </c>
      <c r="E31" s="76" t="n">
        <f aca="false">GROUPS!AM20</f>
        <v>0</v>
      </c>
      <c r="F31" s="76" t="n">
        <f aca="false">GROUPS!AN20</f>
        <v>0</v>
      </c>
      <c r="G31" s="76" t="n">
        <f aca="false">GROUPS!AO20</f>
        <v>0</v>
      </c>
      <c r="H31" s="76" t="n">
        <f aca="false">GROUPS!AP20</f>
        <v>0</v>
      </c>
      <c r="I31" s="76" t="n">
        <f aca="false">GROUPS!AQ20</f>
        <v>0</v>
      </c>
      <c r="J31" s="76" t="n">
        <f aca="false">GROUPS!AR20</f>
        <v>0</v>
      </c>
      <c r="K31" s="76" t="n">
        <f aca="false">GROUPS!AS20</f>
        <v>0</v>
      </c>
      <c r="L31" s="49" t="n">
        <f aca="false">GROUPS!AT20</f>
        <v>0</v>
      </c>
      <c r="M31" s="144" t="n">
        <v>0</v>
      </c>
      <c r="N31" s="145" t="n">
        <v>0</v>
      </c>
    </row>
    <row r="32" customFormat="false" ht="16.5" hidden="false" customHeight="true" outlineLevel="0" collapsed="false">
      <c r="A32" s="101" t="n">
        <v>30</v>
      </c>
      <c r="B32" s="68" t="s">
        <v>109</v>
      </c>
      <c r="C32" s="35" t="s">
        <v>17</v>
      </c>
      <c r="D32" s="32" t="s">
        <v>158</v>
      </c>
      <c r="E32" s="81" t="n">
        <f aca="false">GROUPS!AM21</f>
        <v>0</v>
      </c>
      <c r="F32" s="81" t="n">
        <f aca="false">GROUPS!AN21</f>
        <v>0</v>
      </c>
      <c r="G32" s="81" t="n">
        <f aca="false">GROUPS!AO21</f>
        <v>0</v>
      </c>
      <c r="H32" s="81" t="n">
        <f aca="false">GROUPS!AP21</f>
        <v>0</v>
      </c>
      <c r="I32" s="81" t="n">
        <f aca="false">GROUPS!AQ21</f>
        <v>0</v>
      </c>
      <c r="J32" s="81" t="n">
        <f aca="false">GROUPS!AR21</f>
        <v>0</v>
      </c>
      <c r="K32" s="81" t="n">
        <f aca="false">GROUPS!AS21</f>
        <v>0</v>
      </c>
      <c r="L32" s="51" t="n">
        <f aca="false">GROUPS!AT21</f>
        <v>0</v>
      </c>
      <c r="M32" s="144" t="n">
        <v>0</v>
      </c>
      <c r="N32" s="145" t="n">
        <v>0</v>
      </c>
    </row>
    <row r="33" customFormat="false" ht="16.5" hidden="false" customHeight="true" outlineLevel="0" collapsed="false">
      <c r="A33" s="101" t="n">
        <v>31</v>
      </c>
      <c r="B33" s="63" t="s">
        <v>121</v>
      </c>
      <c r="C33" s="26" t="s">
        <v>17</v>
      </c>
      <c r="D33" s="22" t="s">
        <v>150</v>
      </c>
      <c r="E33" s="76" t="n">
        <f aca="false">GROUPS!AM22</f>
        <v>0</v>
      </c>
      <c r="F33" s="76" t="n">
        <f aca="false">GROUPS!AN22</f>
        <v>0</v>
      </c>
      <c r="G33" s="76" t="n">
        <f aca="false">GROUPS!AO22</f>
        <v>0</v>
      </c>
      <c r="H33" s="76" t="n">
        <f aca="false">GROUPS!AP22</f>
        <v>0</v>
      </c>
      <c r="I33" s="76" t="n">
        <f aca="false">GROUPS!AQ22</f>
        <v>0</v>
      </c>
      <c r="J33" s="76" t="n">
        <f aca="false">GROUPS!AR22</f>
        <v>0</v>
      </c>
      <c r="K33" s="76" t="n">
        <f aca="false">GROUPS!AS22</f>
        <v>0</v>
      </c>
      <c r="L33" s="49" t="n">
        <f aca="false">GROUPS!AT22</f>
        <v>0</v>
      </c>
      <c r="M33" s="144" t="n">
        <v>0</v>
      </c>
      <c r="N33" s="145" t="n">
        <v>0</v>
      </c>
    </row>
    <row r="34" customFormat="false" ht="16.5" hidden="false" customHeight="true" outlineLevel="0" collapsed="false">
      <c r="A34" s="101" t="n">
        <v>32</v>
      </c>
      <c r="B34" s="68" t="s">
        <v>133</v>
      </c>
      <c r="C34" s="35" t="s">
        <v>17</v>
      </c>
      <c r="D34" s="32" t="s">
        <v>168</v>
      </c>
      <c r="E34" s="81" t="n">
        <f aca="false">GROUPS!AM23</f>
        <v>0</v>
      </c>
      <c r="F34" s="81" t="n">
        <f aca="false">GROUPS!AN23</f>
        <v>0</v>
      </c>
      <c r="G34" s="81" t="n">
        <f aca="false">GROUPS!AO23</f>
        <v>0</v>
      </c>
      <c r="H34" s="81" t="n">
        <f aca="false">GROUPS!AP23</f>
        <v>0</v>
      </c>
      <c r="I34" s="81" t="n">
        <f aca="false">GROUPS!AQ23</f>
        <v>0</v>
      </c>
      <c r="J34" s="81" t="n">
        <f aca="false">GROUPS!AR23</f>
        <v>0</v>
      </c>
      <c r="K34" s="81" t="n">
        <f aca="false">GROUPS!AS23</f>
        <v>0</v>
      </c>
      <c r="L34" s="51" t="n">
        <f aca="false">GROUPS!AT23</f>
        <v>0</v>
      </c>
      <c r="M34" s="144" t="n">
        <v>0</v>
      </c>
      <c r="N34" s="145" t="n">
        <v>0</v>
      </c>
    </row>
    <row r="35" customFormat="false" ht="16.5" hidden="false" customHeight="true" outlineLevel="0" collapsed="false">
      <c r="A35" s="101" t="n">
        <v>33</v>
      </c>
      <c r="B35" s="63" t="s">
        <v>99</v>
      </c>
      <c r="C35" s="26" t="s">
        <v>193</v>
      </c>
      <c r="D35" s="22" t="s">
        <v>158</v>
      </c>
      <c r="E35" s="76" t="n">
        <f aca="false">GROUPS!C34</f>
        <v>0</v>
      </c>
      <c r="F35" s="76" t="n">
        <f aca="false">GROUPS!D34</f>
        <v>0</v>
      </c>
      <c r="G35" s="76" t="n">
        <f aca="false">GROUPS!E34</f>
        <v>0</v>
      </c>
      <c r="H35" s="76" t="n">
        <f aca="false">GROUPS!F34</f>
        <v>0</v>
      </c>
      <c r="I35" s="76" t="n">
        <f aca="false">GROUPS!G34</f>
        <v>0</v>
      </c>
      <c r="J35" s="76" t="n">
        <f aca="false">GROUPS!H34</f>
        <v>0</v>
      </c>
      <c r="K35" s="76" t="n">
        <f aca="false">GROUPS!I34</f>
        <v>0</v>
      </c>
      <c r="L35" s="49" t="n">
        <f aca="false">GROUPS!J34</f>
        <v>0</v>
      </c>
      <c r="M35" s="144" t="n">
        <v>0</v>
      </c>
      <c r="N35" s="145" t="n">
        <v>0</v>
      </c>
    </row>
    <row r="36" customFormat="false" ht="16.5" hidden="false" customHeight="true" outlineLevel="0" collapsed="false">
      <c r="A36" s="101" t="n">
        <v>34</v>
      </c>
      <c r="B36" s="68" t="s">
        <v>111</v>
      </c>
      <c r="C36" s="35" t="s">
        <v>193</v>
      </c>
      <c r="D36" s="32" t="s">
        <v>158</v>
      </c>
      <c r="E36" s="81" t="n">
        <f aca="false">GROUPS!C35</f>
        <v>0</v>
      </c>
      <c r="F36" s="81" t="n">
        <f aca="false">GROUPS!D35</f>
        <v>0</v>
      </c>
      <c r="G36" s="81" t="n">
        <f aca="false">GROUPS!E35</f>
        <v>0</v>
      </c>
      <c r="H36" s="81" t="n">
        <f aca="false">GROUPS!F35</f>
        <v>0</v>
      </c>
      <c r="I36" s="81" t="n">
        <f aca="false">GROUPS!G35</f>
        <v>0</v>
      </c>
      <c r="J36" s="81" t="n">
        <f aca="false">GROUPS!H35</f>
        <v>0</v>
      </c>
      <c r="K36" s="81" t="n">
        <f aca="false">GROUPS!I35</f>
        <v>0</v>
      </c>
      <c r="L36" s="51" t="n">
        <f aca="false">GROUPS!J35</f>
        <v>0</v>
      </c>
      <c r="M36" s="144" t="n">
        <v>0</v>
      </c>
      <c r="N36" s="145" t="n">
        <v>0</v>
      </c>
    </row>
    <row r="37" customFormat="false" ht="16.5" hidden="false" customHeight="true" outlineLevel="0" collapsed="false">
      <c r="A37" s="101" t="n">
        <v>35</v>
      </c>
      <c r="B37" s="63" t="s">
        <v>123</v>
      </c>
      <c r="C37" s="26" t="s">
        <v>193</v>
      </c>
      <c r="D37" s="22" t="s">
        <v>150</v>
      </c>
      <c r="E37" s="76" t="n">
        <f aca="false">GROUPS!C36</f>
        <v>0</v>
      </c>
      <c r="F37" s="76" t="n">
        <f aca="false">GROUPS!D36</f>
        <v>0</v>
      </c>
      <c r="G37" s="76" t="n">
        <f aca="false">GROUPS!E36</f>
        <v>0</v>
      </c>
      <c r="H37" s="76" t="n">
        <f aca="false">GROUPS!F36</f>
        <v>0</v>
      </c>
      <c r="I37" s="76" t="n">
        <f aca="false">GROUPS!G36</f>
        <v>0</v>
      </c>
      <c r="J37" s="76" t="n">
        <f aca="false">GROUPS!H36</f>
        <v>0</v>
      </c>
      <c r="K37" s="76" t="n">
        <f aca="false">GROUPS!I36</f>
        <v>0</v>
      </c>
      <c r="L37" s="49" t="n">
        <f aca="false">GROUPS!J36</f>
        <v>0</v>
      </c>
      <c r="M37" s="144" t="n">
        <v>0</v>
      </c>
      <c r="N37" s="145" t="n">
        <v>0</v>
      </c>
    </row>
    <row r="38" customFormat="false" ht="16.5" hidden="false" customHeight="true" outlineLevel="0" collapsed="false">
      <c r="A38" s="101" t="n">
        <v>36</v>
      </c>
      <c r="B38" s="68" t="s">
        <v>135</v>
      </c>
      <c r="C38" s="35" t="s">
        <v>193</v>
      </c>
      <c r="D38" s="32" t="s">
        <v>168</v>
      </c>
      <c r="E38" s="81" t="n">
        <f aca="false">GROUPS!C37</f>
        <v>0</v>
      </c>
      <c r="F38" s="81" t="n">
        <f aca="false">GROUPS!D37</f>
        <v>0</v>
      </c>
      <c r="G38" s="81" t="n">
        <f aca="false">GROUPS!E37</f>
        <v>0</v>
      </c>
      <c r="H38" s="81" t="n">
        <f aca="false">GROUPS!F37</f>
        <v>0</v>
      </c>
      <c r="I38" s="81" t="n">
        <f aca="false">GROUPS!G37</f>
        <v>0</v>
      </c>
      <c r="J38" s="81" t="n">
        <f aca="false">GROUPS!H37</f>
        <v>0</v>
      </c>
      <c r="K38" s="81" t="n">
        <f aca="false">GROUPS!I37</f>
        <v>0</v>
      </c>
      <c r="L38" s="51" t="n">
        <f aca="false">GROUPS!J37</f>
        <v>0</v>
      </c>
      <c r="M38" s="144" t="n">
        <v>0</v>
      </c>
      <c r="N38" s="145" t="n">
        <v>0</v>
      </c>
    </row>
    <row r="39" customFormat="false" ht="16.5" hidden="false" customHeight="true" outlineLevel="0" collapsed="false">
      <c r="A39" s="101" t="n">
        <v>37</v>
      </c>
      <c r="B39" s="63" t="s">
        <v>101</v>
      </c>
      <c r="C39" s="26" t="s">
        <v>194</v>
      </c>
      <c r="D39" s="22" t="s">
        <v>158</v>
      </c>
      <c r="E39" s="76" t="n">
        <f aca="false">GROUPS!O34</f>
        <v>0</v>
      </c>
      <c r="F39" s="76" t="n">
        <f aca="false">GROUPS!P34</f>
        <v>0</v>
      </c>
      <c r="G39" s="76" t="n">
        <f aca="false">GROUPS!Q34</f>
        <v>0</v>
      </c>
      <c r="H39" s="76" t="n">
        <f aca="false">GROUPS!R34</f>
        <v>0</v>
      </c>
      <c r="I39" s="76" t="n">
        <f aca="false">GROUPS!S34</f>
        <v>0</v>
      </c>
      <c r="J39" s="76" t="n">
        <f aca="false">GROUPS!T34</f>
        <v>0</v>
      </c>
      <c r="K39" s="76" t="n">
        <f aca="false">GROUPS!U34</f>
        <v>0</v>
      </c>
      <c r="L39" s="49" t="n">
        <f aca="false">GROUPS!V34</f>
        <v>0</v>
      </c>
      <c r="M39" s="144" t="n">
        <v>0</v>
      </c>
      <c r="N39" s="145" t="n">
        <v>0</v>
      </c>
    </row>
    <row r="40" customFormat="false" ht="16.5" hidden="false" customHeight="true" outlineLevel="0" collapsed="false">
      <c r="A40" s="101" t="n">
        <v>38</v>
      </c>
      <c r="B40" s="68" t="s">
        <v>113</v>
      </c>
      <c r="C40" s="35" t="s">
        <v>194</v>
      </c>
      <c r="D40" s="32" t="s">
        <v>158</v>
      </c>
      <c r="E40" s="81" t="n">
        <f aca="false">GROUPS!O35</f>
        <v>0</v>
      </c>
      <c r="F40" s="81" t="n">
        <f aca="false">GROUPS!P35</f>
        <v>0</v>
      </c>
      <c r="G40" s="81" t="n">
        <f aca="false">GROUPS!Q35</f>
        <v>0</v>
      </c>
      <c r="H40" s="81" t="n">
        <f aca="false">GROUPS!R35</f>
        <v>0</v>
      </c>
      <c r="I40" s="81" t="n">
        <f aca="false">GROUPS!S35</f>
        <v>0</v>
      </c>
      <c r="J40" s="81" t="n">
        <f aca="false">GROUPS!T35</f>
        <v>0</v>
      </c>
      <c r="K40" s="81" t="n">
        <f aca="false">GROUPS!U35</f>
        <v>0</v>
      </c>
      <c r="L40" s="51" t="n">
        <f aca="false">GROUPS!V35</f>
        <v>0</v>
      </c>
      <c r="M40" s="144" t="n">
        <v>0</v>
      </c>
      <c r="N40" s="145" t="n">
        <v>0</v>
      </c>
    </row>
    <row r="41" customFormat="false" ht="16.5" hidden="false" customHeight="true" outlineLevel="0" collapsed="false">
      <c r="A41" s="101" t="n">
        <v>39</v>
      </c>
      <c r="B41" s="63" t="s">
        <v>125</v>
      </c>
      <c r="C41" s="26" t="s">
        <v>194</v>
      </c>
      <c r="D41" s="22" t="s">
        <v>176</v>
      </c>
      <c r="E41" s="76" t="n">
        <f aca="false">GROUPS!O36</f>
        <v>0</v>
      </c>
      <c r="F41" s="76" t="n">
        <f aca="false">GROUPS!P36</f>
        <v>0</v>
      </c>
      <c r="G41" s="76" t="n">
        <f aca="false">GROUPS!Q36</f>
        <v>0</v>
      </c>
      <c r="H41" s="76" t="n">
        <f aca="false">GROUPS!R36</f>
        <v>0</v>
      </c>
      <c r="I41" s="76" t="n">
        <f aca="false">GROUPS!S36</f>
        <v>0</v>
      </c>
      <c r="J41" s="76" t="n">
        <f aca="false">GROUPS!T36</f>
        <v>0</v>
      </c>
      <c r="K41" s="76" t="n">
        <f aca="false">GROUPS!U36</f>
        <v>0</v>
      </c>
      <c r="L41" s="49" t="n">
        <f aca="false">GROUPS!V36</f>
        <v>0</v>
      </c>
      <c r="M41" s="144" t="n">
        <v>0</v>
      </c>
      <c r="N41" s="145" t="n">
        <v>0</v>
      </c>
    </row>
    <row r="42" customFormat="false" ht="16.5" hidden="false" customHeight="true" outlineLevel="0" collapsed="false">
      <c r="A42" s="101" t="n">
        <v>40</v>
      </c>
      <c r="B42" s="68" t="s">
        <v>137</v>
      </c>
      <c r="C42" s="35" t="s">
        <v>194</v>
      </c>
      <c r="D42" s="32" t="s">
        <v>168</v>
      </c>
      <c r="E42" s="81" t="n">
        <f aca="false">GROUPS!O37</f>
        <v>0</v>
      </c>
      <c r="F42" s="81" t="n">
        <f aca="false">GROUPS!P37</f>
        <v>0</v>
      </c>
      <c r="G42" s="81" t="n">
        <f aca="false">GROUPS!Q37</f>
        <v>0</v>
      </c>
      <c r="H42" s="81" t="n">
        <f aca="false">GROUPS!R37</f>
        <v>0</v>
      </c>
      <c r="I42" s="81" t="n">
        <f aca="false">GROUPS!S37</f>
        <v>0</v>
      </c>
      <c r="J42" s="81" t="n">
        <f aca="false">GROUPS!T37</f>
        <v>0</v>
      </c>
      <c r="K42" s="81" t="n">
        <f aca="false">GROUPS!U37</f>
        <v>0</v>
      </c>
      <c r="L42" s="51" t="n">
        <f aca="false">GROUPS!V37</f>
        <v>0</v>
      </c>
      <c r="M42" s="144" t="n">
        <v>0</v>
      </c>
      <c r="N42" s="145" t="n">
        <v>0</v>
      </c>
    </row>
    <row r="43" customFormat="false" ht="16.5" hidden="false" customHeight="true" outlineLevel="0" collapsed="false">
      <c r="A43" s="101" t="n">
        <v>41</v>
      </c>
      <c r="B43" s="63" t="s">
        <v>103</v>
      </c>
      <c r="C43" s="26" t="s">
        <v>195</v>
      </c>
      <c r="D43" s="22" t="s">
        <v>158</v>
      </c>
      <c r="E43" s="76" t="n">
        <f aca="false">GROUPS!AA34</f>
        <v>0</v>
      </c>
      <c r="F43" s="76" t="n">
        <f aca="false">GROUPS!AB34</f>
        <v>0</v>
      </c>
      <c r="G43" s="76" t="n">
        <f aca="false">GROUPS!AC34</f>
        <v>0</v>
      </c>
      <c r="H43" s="76" t="n">
        <f aca="false">GROUPS!AD34</f>
        <v>0</v>
      </c>
      <c r="I43" s="76" t="n">
        <f aca="false">GROUPS!AE34</f>
        <v>0</v>
      </c>
      <c r="J43" s="76" t="n">
        <f aca="false">GROUPS!AF34</f>
        <v>0</v>
      </c>
      <c r="K43" s="76" t="n">
        <f aca="false">GROUPS!AG34</f>
        <v>0</v>
      </c>
      <c r="L43" s="49" t="n">
        <f aca="false">GROUPS!AH34</f>
        <v>0</v>
      </c>
      <c r="M43" s="144" t="n">
        <v>0</v>
      </c>
      <c r="N43" s="145" t="n">
        <v>0</v>
      </c>
    </row>
    <row r="44" customFormat="false" ht="16.5" hidden="false" customHeight="true" outlineLevel="0" collapsed="false">
      <c r="A44" s="101" t="n">
        <v>42</v>
      </c>
      <c r="B44" s="68" t="s">
        <v>115</v>
      </c>
      <c r="C44" s="35" t="s">
        <v>195</v>
      </c>
      <c r="D44" s="32" t="s">
        <v>158</v>
      </c>
      <c r="E44" s="81" t="n">
        <f aca="false">GROUPS!AA35</f>
        <v>0</v>
      </c>
      <c r="F44" s="81" t="n">
        <f aca="false">GROUPS!AB35</f>
        <v>0</v>
      </c>
      <c r="G44" s="81" t="n">
        <f aca="false">GROUPS!AC35</f>
        <v>0</v>
      </c>
      <c r="H44" s="81" t="n">
        <f aca="false">GROUPS!AD35</f>
        <v>0</v>
      </c>
      <c r="I44" s="81" t="n">
        <f aca="false">GROUPS!AE35</f>
        <v>0</v>
      </c>
      <c r="J44" s="81" t="n">
        <f aca="false">GROUPS!AF35</f>
        <v>0</v>
      </c>
      <c r="K44" s="81" t="n">
        <f aca="false">GROUPS!AG35</f>
        <v>0</v>
      </c>
      <c r="L44" s="51" t="n">
        <f aca="false">GROUPS!AH35</f>
        <v>0</v>
      </c>
      <c r="M44" s="144" t="n">
        <v>0</v>
      </c>
      <c r="N44" s="145" t="n">
        <v>0</v>
      </c>
    </row>
    <row r="45" customFormat="false" ht="16.5" hidden="false" customHeight="true" outlineLevel="0" collapsed="false">
      <c r="A45" s="101" t="n">
        <v>43</v>
      </c>
      <c r="B45" s="63" t="s">
        <v>127</v>
      </c>
      <c r="C45" s="26" t="s">
        <v>195</v>
      </c>
      <c r="D45" s="22" t="s">
        <v>150</v>
      </c>
      <c r="E45" s="76" t="n">
        <f aca="false">GROUPS!AA36</f>
        <v>0</v>
      </c>
      <c r="F45" s="76" t="n">
        <f aca="false">GROUPS!AB36</f>
        <v>0</v>
      </c>
      <c r="G45" s="76" t="n">
        <f aca="false">GROUPS!AC36</f>
        <v>0</v>
      </c>
      <c r="H45" s="76" t="n">
        <f aca="false">GROUPS!AD36</f>
        <v>0</v>
      </c>
      <c r="I45" s="76" t="n">
        <f aca="false">GROUPS!AE36</f>
        <v>0</v>
      </c>
      <c r="J45" s="76" t="n">
        <f aca="false">GROUPS!AF36</f>
        <v>0</v>
      </c>
      <c r="K45" s="76" t="n">
        <f aca="false">GROUPS!AG36</f>
        <v>0</v>
      </c>
      <c r="L45" s="49" t="n">
        <f aca="false">GROUPS!AH36</f>
        <v>0</v>
      </c>
      <c r="M45" s="144" t="n">
        <v>0</v>
      </c>
      <c r="N45" s="145" t="n">
        <v>0</v>
      </c>
    </row>
    <row r="46" customFormat="false" ht="16.5" hidden="false" customHeight="true" outlineLevel="0" collapsed="false">
      <c r="A46" s="101" t="n">
        <v>44</v>
      </c>
      <c r="B46" s="68" t="s">
        <v>139</v>
      </c>
      <c r="C46" s="35" t="s">
        <v>195</v>
      </c>
      <c r="D46" s="32" t="s">
        <v>168</v>
      </c>
      <c r="E46" s="81" t="n">
        <f aca="false">GROUPS!AA37</f>
        <v>0</v>
      </c>
      <c r="F46" s="81" t="n">
        <f aca="false">GROUPS!AB37</f>
        <v>0</v>
      </c>
      <c r="G46" s="81" t="n">
        <f aca="false">GROUPS!AC37</f>
        <v>0</v>
      </c>
      <c r="H46" s="81" t="n">
        <f aca="false">GROUPS!AD37</f>
        <v>0</v>
      </c>
      <c r="I46" s="81" t="n">
        <f aca="false">GROUPS!AE37</f>
        <v>0</v>
      </c>
      <c r="J46" s="81" t="n">
        <f aca="false">GROUPS!AF37</f>
        <v>0</v>
      </c>
      <c r="K46" s="81" t="n">
        <f aca="false">GROUPS!AG37</f>
        <v>0</v>
      </c>
      <c r="L46" s="51" t="n">
        <f aca="false">GROUPS!AH37</f>
        <v>0</v>
      </c>
      <c r="M46" s="144" t="n">
        <v>0</v>
      </c>
      <c r="N46" s="145" t="n">
        <v>0</v>
      </c>
    </row>
    <row r="47" customFormat="false" ht="16.5" hidden="false" customHeight="true" outlineLevel="0" collapsed="false">
      <c r="A47" s="101" t="n">
        <v>45</v>
      </c>
      <c r="B47" s="63" t="s">
        <v>105</v>
      </c>
      <c r="C47" s="26" t="s">
        <v>196</v>
      </c>
      <c r="D47" s="22" t="s">
        <v>158</v>
      </c>
      <c r="E47" s="76" t="n">
        <f aca="false">GROUPS!AM34</f>
        <v>0</v>
      </c>
      <c r="F47" s="76" t="n">
        <f aca="false">GROUPS!AN34</f>
        <v>0</v>
      </c>
      <c r="G47" s="76" t="n">
        <f aca="false">GROUPS!AO34</f>
        <v>0</v>
      </c>
      <c r="H47" s="76" t="n">
        <f aca="false">GROUPS!AP34</f>
        <v>0</v>
      </c>
      <c r="I47" s="76" t="n">
        <f aca="false">GROUPS!AQ34</f>
        <v>0</v>
      </c>
      <c r="J47" s="76" t="n">
        <f aca="false">GROUPS!AR34</f>
        <v>0</v>
      </c>
      <c r="K47" s="76" t="n">
        <f aca="false">GROUPS!AS34</f>
        <v>0</v>
      </c>
      <c r="L47" s="49" t="n">
        <f aca="false">GROUPS!AT34</f>
        <v>0</v>
      </c>
      <c r="M47" s="144" t="n">
        <v>0</v>
      </c>
      <c r="N47" s="145" t="n">
        <v>0</v>
      </c>
    </row>
    <row r="48" customFormat="false" ht="16.5" hidden="false" customHeight="true" outlineLevel="0" collapsed="false">
      <c r="A48" s="101" t="n">
        <v>46</v>
      </c>
      <c r="B48" s="68" t="s">
        <v>117</v>
      </c>
      <c r="C48" s="35" t="s">
        <v>196</v>
      </c>
      <c r="D48" s="32" t="s">
        <v>158</v>
      </c>
      <c r="E48" s="81" t="n">
        <f aca="false">GROUPS!AM35</f>
        <v>0</v>
      </c>
      <c r="F48" s="81" t="n">
        <f aca="false">GROUPS!AN35</f>
        <v>0</v>
      </c>
      <c r="G48" s="81" t="n">
        <f aca="false">GROUPS!AO35</f>
        <v>0</v>
      </c>
      <c r="H48" s="81" t="n">
        <f aca="false">GROUPS!AP35</f>
        <v>0</v>
      </c>
      <c r="I48" s="81" t="n">
        <f aca="false">GROUPS!AQ35</f>
        <v>0</v>
      </c>
      <c r="J48" s="81" t="n">
        <f aca="false">GROUPS!AR35</f>
        <v>0</v>
      </c>
      <c r="K48" s="81" t="n">
        <f aca="false">GROUPS!AS35</f>
        <v>0</v>
      </c>
      <c r="L48" s="51" t="n">
        <f aca="false">GROUPS!AT35</f>
        <v>0</v>
      </c>
      <c r="M48" s="144" t="n">
        <v>0</v>
      </c>
      <c r="N48" s="145" t="n">
        <v>0</v>
      </c>
    </row>
    <row r="49" customFormat="false" ht="16.5" hidden="false" customHeight="true" outlineLevel="0" collapsed="false">
      <c r="A49" s="101" t="n">
        <v>47</v>
      </c>
      <c r="B49" s="63" t="s">
        <v>129</v>
      </c>
      <c r="C49" s="26" t="s">
        <v>196</v>
      </c>
      <c r="D49" s="22" t="s">
        <v>150</v>
      </c>
      <c r="E49" s="76" t="n">
        <f aca="false">GROUPS!AM36</f>
        <v>0</v>
      </c>
      <c r="F49" s="76" t="n">
        <f aca="false">GROUPS!AN36</f>
        <v>0</v>
      </c>
      <c r="G49" s="76" t="n">
        <f aca="false">GROUPS!AO36</f>
        <v>0</v>
      </c>
      <c r="H49" s="76" t="n">
        <f aca="false">GROUPS!AP36</f>
        <v>0</v>
      </c>
      <c r="I49" s="76" t="n">
        <f aca="false">GROUPS!AQ36</f>
        <v>0</v>
      </c>
      <c r="J49" s="76" t="n">
        <f aca="false">GROUPS!AR36</f>
        <v>0</v>
      </c>
      <c r="K49" s="76" t="n">
        <f aca="false">GROUPS!AS36</f>
        <v>0</v>
      </c>
      <c r="L49" s="49" t="n">
        <f aca="false">GROUPS!AT36</f>
        <v>0</v>
      </c>
      <c r="M49" s="144" t="n">
        <v>0</v>
      </c>
      <c r="N49" s="145" t="n">
        <v>0</v>
      </c>
    </row>
    <row r="50" customFormat="false" ht="16.5" hidden="false" customHeight="true" outlineLevel="0" collapsed="false">
      <c r="A50" s="101" t="n">
        <v>48</v>
      </c>
      <c r="B50" s="68" t="s">
        <v>141</v>
      </c>
      <c r="C50" s="35" t="s">
        <v>196</v>
      </c>
      <c r="D50" s="32" t="s">
        <v>168</v>
      </c>
      <c r="E50" s="81" t="n">
        <f aca="false">GROUPS!AM37</f>
        <v>0</v>
      </c>
      <c r="F50" s="81" t="n">
        <f aca="false">GROUPS!AN37</f>
        <v>0</v>
      </c>
      <c r="G50" s="81" t="n">
        <f aca="false">GROUPS!AO37</f>
        <v>0</v>
      </c>
      <c r="H50" s="81" t="n">
        <f aca="false">GROUPS!AP37</f>
        <v>0</v>
      </c>
      <c r="I50" s="81" t="n">
        <f aca="false">GROUPS!AQ37</f>
        <v>0</v>
      </c>
      <c r="J50" s="81" t="n">
        <f aca="false">GROUPS!AR37</f>
        <v>0</v>
      </c>
      <c r="K50" s="81" t="n">
        <f aca="false">GROUPS!AS37</f>
        <v>0</v>
      </c>
      <c r="L50" s="51" t="n">
        <f aca="false">GROUPS!AT37</f>
        <v>0</v>
      </c>
      <c r="M50" s="144" t="n">
        <v>0</v>
      </c>
      <c r="N50" s="145" t="n">
        <v>0</v>
      </c>
    </row>
    <row r="51" customFormat="false" ht="1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customFormat="false" ht="1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</sheetData>
  <mergeCells count="1">
    <mergeCell ref="A1:N1"/>
  </mergeCells>
  <conditionalFormatting sqref="L3:L50">
    <cfRule type="colorScale" priority="2">
      <colorScale>
        <cfvo type="min" val="0"/>
        <cfvo type="percentile" val="50"/>
        <cfvo type="max" val="0"/>
        <color rgb="FF991B1B"/>
        <color rgb="FFF59E0B"/>
        <color rgb="FF22C55E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C4899"/>
    <pageSetUpPr fitToPage="false"/>
  </sheetPr>
  <dimension ref="A1:R8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4"/>
    <col collapsed="false" customWidth="true" hidden="false" outlineLevel="0" max="3" min="3" style="0" width="10"/>
    <col collapsed="false" customWidth="true" hidden="false" outlineLevel="0" max="4" min="4" style="0" width="14"/>
    <col collapsed="false" customWidth="true" hidden="false" outlineLevel="0" max="5" min="5" style="0" width="8"/>
    <col collapsed="false" customWidth="true" hidden="false" outlineLevel="0" max="17" min="6" style="0" width="5"/>
    <col collapsed="false" customWidth="true" hidden="false" outlineLevel="0" max="18" min="18" style="0" width="8"/>
  </cols>
  <sheetData>
    <row r="1" customFormat="false" ht="27.75" hidden="false" customHeight="true" outlineLevel="0" collapsed="false">
      <c r="A1" s="146" t="s">
        <v>402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customFormat="false" ht="15.75" hidden="false" customHeight="true" outlineLevel="0" collapsed="false">
      <c r="A2" s="41" t="s">
        <v>403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customFormat="false" ht="15" hidden="false" customHeight="false" outlineLevel="0" collapsed="false">
      <c r="A3" s="18" t="s">
        <v>404</v>
      </c>
      <c r="B3" s="18"/>
      <c r="C3" s="1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8" hidden="false" customHeight="true" outlineLevel="0" collapsed="false">
      <c r="A4" s="123" t="s">
        <v>344</v>
      </c>
      <c r="B4" s="123" t="s">
        <v>405</v>
      </c>
      <c r="C4" s="123" t="s">
        <v>406</v>
      </c>
      <c r="D4" s="123" t="s">
        <v>407</v>
      </c>
      <c r="E4" s="123" t="s">
        <v>205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customFormat="false" ht="18" hidden="false" customHeight="true" outlineLevel="0" collapsed="false">
      <c r="A5" s="124" t="n">
        <v>1</v>
      </c>
      <c r="B5" s="147" t="s">
        <v>408</v>
      </c>
      <c r="C5" s="148" t="n">
        <f aca="false">IFERROR(SUM(H17:H88),0)</f>
        <v>0</v>
      </c>
      <c r="D5" s="149" t="s">
        <v>242</v>
      </c>
      <c r="E5" s="22" t="s">
        <v>409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8" hidden="false" customHeight="true" outlineLevel="0" collapsed="false">
      <c r="A6" s="124" t="n">
        <v>2</v>
      </c>
      <c r="B6" s="147" t="s">
        <v>410</v>
      </c>
      <c r="C6" s="150" t="n">
        <f aca="false">IFERROR(SUM(I17:I88),0)</f>
        <v>0</v>
      </c>
      <c r="D6" s="149" t="s">
        <v>242</v>
      </c>
      <c r="E6" s="32" t="s">
        <v>409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customFormat="false" ht="18" hidden="false" customHeight="true" outlineLevel="0" collapsed="false">
      <c r="A7" s="124" t="n">
        <v>3</v>
      </c>
      <c r="B7" s="147" t="s">
        <v>411</v>
      </c>
      <c r="C7" s="148" t="n">
        <f aca="false">IFERROR(SUM(J17:J88),0)</f>
        <v>0</v>
      </c>
      <c r="D7" s="149" t="s">
        <v>242</v>
      </c>
      <c r="E7" s="22" t="s">
        <v>409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8" hidden="false" customHeight="true" outlineLevel="0" collapsed="false">
      <c r="A8" s="124" t="n">
        <v>4</v>
      </c>
      <c r="B8" s="147" t="s">
        <v>412</v>
      </c>
      <c r="C8" s="150" t="n">
        <f aca="false">IFERROR(SUM(K17:K88),0)</f>
        <v>0</v>
      </c>
      <c r="D8" s="149" t="s">
        <v>242</v>
      </c>
      <c r="E8" s="32" t="s">
        <v>409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customFormat="false" ht="18" hidden="false" customHeight="true" outlineLevel="0" collapsed="false">
      <c r="A9" s="124" t="n">
        <v>5</v>
      </c>
      <c r="B9" s="147" t="s">
        <v>413</v>
      </c>
      <c r="C9" s="148" t="n">
        <f aca="false">IFERROR(SUM(L17:L88),0)</f>
        <v>0</v>
      </c>
      <c r="D9" s="149" t="s">
        <v>242</v>
      </c>
      <c r="E9" s="22" t="s">
        <v>409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customFormat="false" ht="18" hidden="false" customHeight="true" outlineLevel="0" collapsed="false">
      <c r="A10" s="124" t="n">
        <v>6</v>
      </c>
      <c r="B10" s="147" t="s">
        <v>414</v>
      </c>
      <c r="C10" s="150" t="n">
        <f aca="false">IFERROR(SUM(M17:M88),0)</f>
        <v>0</v>
      </c>
      <c r="D10" s="149" t="s">
        <v>242</v>
      </c>
      <c r="E10" s="32" t="s">
        <v>409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customFormat="false" ht="18" hidden="false" customHeight="true" outlineLevel="0" collapsed="false">
      <c r="A11" s="124" t="n">
        <v>7</v>
      </c>
      <c r="B11" s="147" t="s">
        <v>415</v>
      </c>
      <c r="C11" s="148" t="n">
        <f aca="false">IFERROR(SUM(N17:N88),0)</f>
        <v>0</v>
      </c>
      <c r="D11" s="149" t="s">
        <v>242</v>
      </c>
      <c r="E11" s="22" t="s">
        <v>409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customFormat="false" ht="18" hidden="false" customHeight="true" outlineLevel="0" collapsed="false">
      <c r="A12" s="124" t="n">
        <v>8</v>
      </c>
      <c r="B12" s="147" t="s">
        <v>416</v>
      </c>
      <c r="C12" s="150" t="n">
        <f aca="false">IFERROR(SUM(O17:O88),0)</f>
        <v>0</v>
      </c>
      <c r="D12" s="149" t="s">
        <v>242</v>
      </c>
      <c r="E12" s="32" t="s">
        <v>409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customFormat="false" ht="18" hidden="false" customHeight="true" outlineLevel="0" collapsed="false">
      <c r="A13" s="124" t="n">
        <v>9</v>
      </c>
      <c r="B13" s="147" t="s">
        <v>417</v>
      </c>
      <c r="C13" s="148" t="n">
        <f aca="false">IFERROR(SUM(P17:P88),0)</f>
        <v>0</v>
      </c>
      <c r="D13" s="149" t="s">
        <v>242</v>
      </c>
      <c r="E13" s="22" t="s">
        <v>409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customFormat="false" ht="18" hidden="false" customHeight="true" outlineLevel="0" collapsed="false">
      <c r="A14" s="124" t="n">
        <v>10</v>
      </c>
      <c r="B14" s="147" t="s">
        <v>418</v>
      </c>
      <c r="C14" s="150" t="n">
        <f aca="false">IFERROR(SUM(Q17:Q88),0)</f>
        <v>0</v>
      </c>
      <c r="D14" s="149" t="s">
        <v>242</v>
      </c>
      <c r="E14" s="32" t="s">
        <v>409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customFormat="false" ht="9.75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customFormat="false" ht="19.5" hidden="false" customHeight="true" outlineLevel="0" collapsed="false">
      <c r="A16" s="18" t="s">
        <v>419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customFormat="false" ht="18" hidden="false" customHeight="true" outlineLevel="0" collapsed="false">
      <c r="A17" s="20" t="s">
        <v>14</v>
      </c>
      <c r="B17" s="20" t="s">
        <v>16</v>
      </c>
      <c r="C17" s="20" t="s">
        <v>15</v>
      </c>
      <c r="D17" s="20" t="s">
        <v>19</v>
      </c>
      <c r="E17" s="20" t="s">
        <v>355</v>
      </c>
      <c r="F17" s="20" t="s">
        <v>420</v>
      </c>
      <c r="G17" s="151" t="s">
        <v>421</v>
      </c>
      <c r="H17" s="20" t="s">
        <v>422</v>
      </c>
      <c r="I17" s="151" t="s">
        <v>423</v>
      </c>
      <c r="J17" s="20" t="s">
        <v>424</v>
      </c>
      <c r="K17" s="151" t="s">
        <v>425</v>
      </c>
      <c r="L17" s="20" t="s">
        <v>426</v>
      </c>
      <c r="M17" s="151" t="s">
        <v>427</v>
      </c>
      <c r="N17" s="20" t="s">
        <v>428</v>
      </c>
      <c r="O17" s="151" t="s">
        <v>429</v>
      </c>
      <c r="P17" s="152" t="s">
        <v>430</v>
      </c>
      <c r="Q17" s="152" t="s">
        <v>431</v>
      </c>
      <c r="R17" s="20" t="s">
        <v>355</v>
      </c>
    </row>
    <row r="18" customFormat="false" ht="15.75" hidden="false" customHeight="true" outlineLevel="0" collapsed="false">
      <c r="A18" s="153" t="n">
        <f aca="false">FIXTURE!A3</f>
        <v>1</v>
      </c>
      <c r="B18" s="154" t="str">
        <f aca="false">FIXTURE!D3</f>
        <v>USA</v>
      </c>
      <c r="C18" s="155" t="n">
        <f aca="false">FIXTURE!B3</f>
        <v>46184</v>
      </c>
      <c r="D18" s="154" t="str">
        <f aca="false">FIXTURE!G3</f>
        <v>Mexico</v>
      </c>
      <c r="E18" s="156" t="str">
        <f aca="false">IF(FIXTURE!E3="","—",IF(FIXTURE!E3&gt;FIXTURE!F3,"H",IF(FIXTURE!E3&lt;FIXTURE!F3,"A","D")))</f>
        <v>—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57" t="n">
        <f aca="false">FIXTURE!E3</f>
        <v>0</v>
      </c>
      <c r="Q18" s="157" t="n">
        <f aca="false">FIXTURE!F3</f>
        <v>0</v>
      </c>
      <c r="R18" s="22" t="str">
        <f aca="false">IF(FIXTURE!E3="","Pending","Played")</f>
        <v>Pending</v>
      </c>
    </row>
    <row r="19" customFormat="false" ht="15.75" hidden="false" customHeight="true" outlineLevel="0" collapsed="false">
      <c r="A19" s="101" t="n">
        <f aca="false">FIXTURE!A4</f>
        <v>2</v>
      </c>
      <c r="B19" s="158" t="str">
        <f aca="false">FIXTURE!D4</f>
        <v>Uruguay</v>
      </c>
      <c r="C19" s="159" t="n">
        <f aca="false">FIXTURE!B4</f>
        <v>46184</v>
      </c>
      <c r="D19" s="158" t="str">
        <f aca="false">FIXTURE!G4</f>
        <v>Poland</v>
      </c>
      <c r="E19" s="156" t="str">
        <f aca="false">IF(FIXTURE!E4="","—",IF(FIXTURE!E4&gt;FIXTURE!F4,"H",IF(FIXTURE!E4&lt;FIXTURE!F4,"A","D")))</f>
        <v>—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57" t="n">
        <f aca="false">FIXTURE!E4</f>
        <v>0</v>
      </c>
      <c r="Q19" s="157" t="n">
        <f aca="false">FIXTURE!F4</f>
        <v>0</v>
      </c>
      <c r="R19" s="32" t="str">
        <f aca="false">IF(FIXTURE!E4="","Pending","Played")</f>
        <v>Pending</v>
      </c>
    </row>
    <row r="20" customFormat="false" ht="15.75" hidden="false" customHeight="true" outlineLevel="0" collapsed="false">
      <c r="A20" s="153" t="n">
        <f aca="false">FIXTURE!A5</f>
        <v>3</v>
      </c>
      <c r="B20" s="154" t="str">
        <f aca="false">FIXTURE!D5</f>
        <v>USA</v>
      </c>
      <c r="C20" s="155" t="n">
        <f aca="false">FIXTURE!B5</f>
        <v>46190</v>
      </c>
      <c r="D20" s="154" t="str">
        <f aca="false">FIXTURE!G5</f>
        <v>Uruguay</v>
      </c>
      <c r="E20" s="156" t="str">
        <f aca="false">IF(FIXTURE!E5="","—",IF(FIXTURE!E5&gt;FIXTURE!F5,"H",IF(FIXTURE!E5&lt;FIXTURE!F5,"A","D")))</f>
        <v>—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57" t="n">
        <f aca="false">FIXTURE!E5</f>
        <v>0</v>
      </c>
      <c r="Q20" s="157" t="n">
        <f aca="false">FIXTURE!F5</f>
        <v>0</v>
      </c>
      <c r="R20" s="22" t="str">
        <f aca="false">IF(FIXTURE!E5="","Pending","Played")</f>
        <v>Pending</v>
      </c>
    </row>
    <row r="21" customFormat="false" ht="15.75" hidden="false" customHeight="true" outlineLevel="0" collapsed="false">
      <c r="A21" s="101" t="n">
        <f aca="false">FIXTURE!A6</f>
        <v>4</v>
      </c>
      <c r="B21" s="158" t="str">
        <f aca="false">FIXTURE!D6</f>
        <v>Mexico</v>
      </c>
      <c r="C21" s="159" t="n">
        <f aca="false">FIXTURE!B6</f>
        <v>46190</v>
      </c>
      <c r="D21" s="158" t="str">
        <f aca="false">FIXTURE!G6</f>
        <v>Poland</v>
      </c>
      <c r="E21" s="156" t="str">
        <f aca="false">IF(FIXTURE!E6="","—",IF(FIXTURE!E6&gt;FIXTURE!F6,"H",IF(FIXTURE!E6&lt;FIXTURE!F6,"A","D")))</f>
        <v>—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57" t="n">
        <f aca="false">FIXTURE!E6</f>
        <v>0</v>
      </c>
      <c r="Q21" s="157" t="n">
        <f aca="false">FIXTURE!F6</f>
        <v>0</v>
      </c>
      <c r="R21" s="32" t="str">
        <f aca="false">IF(FIXTURE!E6="","Pending","Played")</f>
        <v>Pending</v>
      </c>
    </row>
    <row r="22" customFormat="false" ht="15.75" hidden="false" customHeight="true" outlineLevel="0" collapsed="false">
      <c r="A22" s="153" t="n">
        <f aca="false">FIXTURE!A7</f>
        <v>5</v>
      </c>
      <c r="B22" s="154" t="str">
        <f aca="false">FIXTURE!D7</f>
        <v>USA</v>
      </c>
      <c r="C22" s="155" t="n">
        <f aca="false">FIXTURE!B7</f>
        <v>46196</v>
      </c>
      <c r="D22" s="154" t="str">
        <f aca="false">FIXTURE!G7</f>
        <v>Poland</v>
      </c>
      <c r="E22" s="156" t="str">
        <f aca="false">IF(FIXTURE!E7="","—",IF(FIXTURE!E7&gt;FIXTURE!F7,"H",IF(FIXTURE!E7&lt;FIXTURE!F7,"A","D")))</f>
        <v>—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57" t="n">
        <f aca="false">FIXTURE!E7</f>
        <v>0</v>
      </c>
      <c r="Q22" s="157" t="n">
        <f aca="false">FIXTURE!F7</f>
        <v>0</v>
      </c>
      <c r="R22" s="22" t="str">
        <f aca="false">IF(FIXTURE!E7="","Pending","Played")</f>
        <v>Pending</v>
      </c>
    </row>
    <row r="23" customFormat="false" ht="15.75" hidden="false" customHeight="true" outlineLevel="0" collapsed="false">
      <c r="A23" s="101" t="n">
        <f aca="false">FIXTURE!A8</f>
        <v>6</v>
      </c>
      <c r="B23" s="158" t="str">
        <f aca="false">FIXTURE!D8</f>
        <v>Mexico</v>
      </c>
      <c r="C23" s="159" t="n">
        <f aca="false">FIXTURE!B8</f>
        <v>46196</v>
      </c>
      <c r="D23" s="158" t="str">
        <f aca="false">FIXTURE!G8</f>
        <v>Uruguay</v>
      </c>
      <c r="E23" s="156" t="str">
        <f aca="false">IF(FIXTURE!E8="","—",IF(FIXTURE!E8&gt;FIXTURE!F8,"H",IF(FIXTURE!E8&lt;FIXTURE!F8,"A","D")))</f>
        <v>—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57" t="n">
        <f aca="false">FIXTURE!E8</f>
        <v>0</v>
      </c>
      <c r="Q23" s="157" t="n">
        <f aca="false">FIXTURE!F8</f>
        <v>0</v>
      </c>
      <c r="R23" s="32" t="str">
        <f aca="false">IF(FIXTURE!E8="","Pending","Played")</f>
        <v>Pending</v>
      </c>
    </row>
    <row r="24" customFormat="false" ht="15.75" hidden="false" customHeight="true" outlineLevel="0" collapsed="false">
      <c r="A24" s="153" t="n">
        <f aca="false">FIXTURE!A9</f>
        <v>7</v>
      </c>
      <c r="B24" s="154" t="str">
        <f aca="false">FIXTURE!D9</f>
        <v>Canada</v>
      </c>
      <c r="C24" s="155" t="n">
        <f aca="false">FIXTURE!B9</f>
        <v>46185</v>
      </c>
      <c r="D24" s="154" t="str">
        <f aca="false">FIXTURE!G9</f>
        <v>Brazil</v>
      </c>
      <c r="E24" s="156" t="str">
        <f aca="false">IF(FIXTURE!E9="","—",IF(FIXTURE!E9&gt;FIXTURE!F9,"H",IF(FIXTURE!E9&lt;FIXTURE!F9,"A","D")))</f>
        <v>—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57" t="n">
        <f aca="false">FIXTURE!E9</f>
        <v>0</v>
      </c>
      <c r="Q24" s="157" t="n">
        <f aca="false">FIXTURE!F9</f>
        <v>0</v>
      </c>
      <c r="R24" s="22" t="str">
        <f aca="false">IF(FIXTURE!E9="","Pending","Played")</f>
        <v>Pending</v>
      </c>
    </row>
    <row r="25" customFormat="false" ht="15.75" hidden="false" customHeight="true" outlineLevel="0" collapsed="false">
      <c r="A25" s="101" t="n">
        <f aca="false">FIXTURE!A10</f>
        <v>8</v>
      </c>
      <c r="B25" s="158" t="str">
        <f aca="false">FIXTURE!D10</f>
        <v>Netherlands</v>
      </c>
      <c r="C25" s="159" t="n">
        <f aca="false">FIXTURE!B10</f>
        <v>46185</v>
      </c>
      <c r="D25" s="158" t="str">
        <f aca="false">FIXTURE!G10</f>
        <v>Cameroon</v>
      </c>
      <c r="E25" s="156" t="str">
        <f aca="false">IF(FIXTURE!E10="","—",IF(FIXTURE!E10&gt;FIXTURE!F10,"H",IF(FIXTURE!E10&lt;FIXTURE!F10,"A","D")))</f>
        <v>—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7" t="n">
        <f aca="false">FIXTURE!E10</f>
        <v>0</v>
      </c>
      <c r="Q25" s="157" t="n">
        <f aca="false">FIXTURE!F10</f>
        <v>0</v>
      </c>
      <c r="R25" s="32" t="str">
        <f aca="false">IF(FIXTURE!E10="","Pending","Played")</f>
        <v>Pending</v>
      </c>
    </row>
    <row r="26" customFormat="false" ht="15.75" hidden="false" customHeight="true" outlineLevel="0" collapsed="false">
      <c r="A26" s="153" t="n">
        <f aca="false">FIXTURE!A11</f>
        <v>9</v>
      </c>
      <c r="B26" s="154" t="str">
        <f aca="false">FIXTURE!D11</f>
        <v>Canada</v>
      </c>
      <c r="C26" s="155" t="n">
        <f aca="false">FIXTURE!B11</f>
        <v>46191</v>
      </c>
      <c r="D26" s="154" t="str">
        <f aca="false">FIXTURE!G11</f>
        <v>Netherlands</v>
      </c>
      <c r="E26" s="156" t="str">
        <f aca="false">IF(FIXTURE!E11="","—",IF(FIXTURE!E11&gt;FIXTURE!F11,"H",IF(FIXTURE!E11&lt;FIXTURE!F11,"A","D")))</f>
        <v>—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57" t="n">
        <f aca="false">FIXTURE!E11</f>
        <v>0</v>
      </c>
      <c r="Q26" s="157" t="n">
        <f aca="false">FIXTURE!F11</f>
        <v>0</v>
      </c>
      <c r="R26" s="22" t="str">
        <f aca="false">IF(FIXTURE!E11="","Pending","Played")</f>
        <v>Pending</v>
      </c>
    </row>
    <row r="27" customFormat="false" ht="15.75" hidden="false" customHeight="true" outlineLevel="0" collapsed="false">
      <c r="A27" s="101" t="n">
        <f aca="false">FIXTURE!A12</f>
        <v>10</v>
      </c>
      <c r="B27" s="158" t="str">
        <f aca="false">FIXTURE!D12</f>
        <v>Brazil</v>
      </c>
      <c r="C27" s="159" t="n">
        <f aca="false">FIXTURE!B12</f>
        <v>46191</v>
      </c>
      <c r="D27" s="158" t="str">
        <f aca="false">FIXTURE!G12</f>
        <v>Cameroon</v>
      </c>
      <c r="E27" s="156" t="str">
        <f aca="false">IF(FIXTURE!E12="","—",IF(FIXTURE!E12&gt;FIXTURE!F12,"H",IF(FIXTURE!E12&lt;FIXTURE!F12,"A","D")))</f>
        <v>—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57" t="n">
        <f aca="false">FIXTURE!E12</f>
        <v>0</v>
      </c>
      <c r="Q27" s="157" t="n">
        <f aca="false">FIXTURE!F12</f>
        <v>0</v>
      </c>
      <c r="R27" s="32" t="str">
        <f aca="false">IF(FIXTURE!E12="","Pending","Played")</f>
        <v>Pending</v>
      </c>
    </row>
    <row r="28" customFormat="false" ht="15.75" hidden="false" customHeight="true" outlineLevel="0" collapsed="false">
      <c r="A28" s="153" t="n">
        <f aca="false">FIXTURE!A13</f>
        <v>11</v>
      </c>
      <c r="B28" s="154" t="str">
        <f aca="false">FIXTURE!D13</f>
        <v>Canada</v>
      </c>
      <c r="C28" s="155" t="n">
        <f aca="false">FIXTURE!B13</f>
        <v>46197</v>
      </c>
      <c r="D28" s="154" t="str">
        <f aca="false">FIXTURE!G13</f>
        <v>Cameroon</v>
      </c>
      <c r="E28" s="156" t="str">
        <f aca="false">IF(FIXTURE!E13="","—",IF(FIXTURE!E13&gt;FIXTURE!F13,"H",IF(FIXTURE!E13&lt;FIXTURE!F13,"A","D")))</f>
        <v>—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57" t="n">
        <f aca="false">FIXTURE!E13</f>
        <v>0</v>
      </c>
      <c r="Q28" s="157" t="n">
        <f aca="false">FIXTURE!F13</f>
        <v>0</v>
      </c>
      <c r="R28" s="22" t="str">
        <f aca="false">IF(FIXTURE!E13="","Pending","Played")</f>
        <v>Pending</v>
      </c>
    </row>
    <row r="29" customFormat="false" ht="15.75" hidden="false" customHeight="true" outlineLevel="0" collapsed="false">
      <c r="A29" s="101" t="n">
        <f aca="false">FIXTURE!A14</f>
        <v>12</v>
      </c>
      <c r="B29" s="158" t="str">
        <f aca="false">FIXTURE!D14</f>
        <v>Brazil</v>
      </c>
      <c r="C29" s="159" t="n">
        <f aca="false">FIXTURE!B14</f>
        <v>46197</v>
      </c>
      <c r="D29" s="158" t="str">
        <f aca="false">FIXTURE!G14</f>
        <v>Netherlands</v>
      </c>
      <c r="E29" s="156" t="str">
        <f aca="false">IF(FIXTURE!E14="","—",IF(FIXTURE!E14&gt;FIXTURE!F14,"H",IF(FIXTURE!E14&lt;FIXTURE!F14,"A","D")))</f>
        <v>—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7" t="n">
        <f aca="false">FIXTURE!E14</f>
        <v>0</v>
      </c>
      <c r="Q29" s="157" t="n">
        <f aca="false">FIXTURE!F14</f>
        <v>0</v>
      </c>
      <c r="R29" s="32" t="str">
        <f aca="false">IF(FIXTURE!E14="","Pending","Played")</f>
        <v>Pending</v>
      </c>
    </row>
    <row r="30" customFormat="false" ht="15.75" hidden="false" customHeight="true" outlineLevel="0" collapsed="false">
      <c r="A30" s="153" t="n">
        <f aca="false">FIXTURE!A15</f>
        <v>13</v>
      </c>
      <c r="B30" s="154" t="str">
        <f aca="false">FIXTURE!D15</f>
        <v>Argentina</v>
      </c>
      <c r="C30" s="155" t="n">
        <f aca="false">FIXTURE!B15</f>
        <v>46186</v>
      </c>
      <c r="D30" s="154" t="str">
        <f aca="false">FIXTURE!G15</f>
        <v>Germany</v>
      </c>
      <c r="E30" s="156" t="str">
        <f aca="false">IF(FIXTURE!E15="","—",IF(FIXTURE!E15&gt;FIXTURE!F15,"H",IF(FIXTURE!E15&lt;FIXTURE!F15,"A","D")))</f>
        <v>—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7" t="n">
        <f aca="false">FIXTURE!E15</f>
        <v>0</v>
      </c>
      <c r="Q30" s="157" t="n">
        <f aca="false">FIXTURE!F15</f>
        <v>0</v>
      </c>
      <c r="R30" s="22" t="str">
        <f aca="false">IF(FIXTURE!E15="","Pending","Played")</f>
        <v>Pending</v>
      </c>
    </row>
    <row r="31" customFormat="false" ht="15.75" hidden="false" customHeight="true" outlineLevel="0" collapsed="false">
      <c r="A31" s="101" t="n">
        <f aca="false">FIXTURE!A16</f>
        <v>14</v>
      </c>
      <c r="B31" s="158" t="str">
        <f aca="false">FIXTURE!D16</f>
        <v>Japan</v>
      </c>
      <c r="C31" s="159" t="n">
        <f aca="false">FIXTURE!B16</f>
        <v>46186</v>
      </c>
      <c r="D31" s="158" t="str">
        <f aca="false">FIXTURE!G16</f>
        <v>Morocco</v>
      </c>
      <c r="E31" s="156" t="str">
        <f aca="false">IF(FIXTURE!E16="","—",IF(FIXTURE!E16&gt;FIXTURE!F16,"H",IF(FIXTURE!E16&lt;FIXTURE!F16,"A","D")))</f>
        <v>—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57" t="n">
        <f aca="false">FIXTURE!E16</f>
        <v>0</v>
      </c>
      <c r="Q31" s="157" t="n">
        <f aca="false">FIXTURE!F16</f>
        <v>0</v>
      </c>
      <c r="R31" s="32" t="str">
        <f aca="false">IF(FIXTURE!E16="","Pending","Played")</f>
        <v>Pending</v>
      </c>
    </row>
    <row r="32" customFormat="false" ht="15.75" hidden="false" customHeight="true" outlineLevel="0" collapsed="false">
      <c r="A32" s="153" t="n">
        <f aca="false">FIXTURE!A17</f>
        <v>15</v>
      </c>
      <c r="B32" s="154" t="str">
        <f aca="false">FIXTURE!D17</f>
        <v>Argentina</v>
      </c>
      <c r="C32" s="155" t="n">
        <f aca="false">FIXTURE!B17</f>
        <v>46192</v>
      </c>
      <c r="D32" s="154" t="str">
        <f aca="false">FIXTURE!G17</f>
        <v>Japan</v>
      </c>
      <c r="E32" s="156" t="str">
        <f aca="false">IF(FIXTURE!E17="","—",IF(FIXTURE!E17&gt;FIXTURE!F17,"H",IF(FIXTURE!E17&lt;FIXTURE!F17,"A","D")))</f>
        <v>—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7" t="n">
        <f aca="false">FIXTURE!E17</f>
        <v>0</v>
      </c>
      <c r="Q32" s="157" t="n">
        <f aca="false">FIXTURE!F17</f>
        <v>0</v>
      </c>
      <c r="R32" s="22" t="str">
        <f aca="false">IF(FIXTURE!E17="","Pending","Played")</f>
        <v>Pending</v>
      </c>
    </row>
    <row r="33" customFormat="false" ht="15.75" hidden="false" customHeight="true" outlineLevel="0" collapsed="false">
      <c r="A33" s="101" t="n">
        <f aca="false">FIXTURE!A18</f>
        <v>16</v>
      </c>
      <c r="B33" s="158" t="str">
        <f aca="false">FIXTURE!D18</f>
        <v>Germany</v>
      </c>
      <c r="C33" s="159" t="n">
        <f aca="false">FIXTURE!B18</f>
        <v>46192</v>
      </c>
      <c r="D33" s="158" t="str">
        <f aca="false">FIXTURE!G18</f>
        <v>Morocco</v>
      </c>
      <c r="E33" s="156" t="str">
        <f aca="false">IF(FIXTURE!E18="","—",IF(FIXTURE!E18&gt;FIXTURE!F18,"H",IF(FIXTURE!E18&lt;FIXTURE!F18,"A","D")))</f>
        <v>—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57" t="n">
        <f aca="false">FIXTURE!E18</f>
        <v>0</v>
      </c>
      <c r="Q33" s="157" t="n">
        <f aca="false">FIXTURE!F18</f>
        <v>0</v>
      </c>
      <c r="R33" s="32" t="str">
        <f aca="false">IF(FIXTURE!E18="","Pending","Played")</f>
        <v>Pending</v>
      </c>
    </row>
    <row r="34" customFormat="false" ht="15.75" hidden="false" customHeight="true" outlineLevel="0" collapsed="false">
      <c r="A34" s="153" t="n">
        <f aca="false">FIXTURE!A19</f>
        <v>17</v>
      </c>
      <c r="B34" s="154" t="str">
        <f aca="false">FIXTURE!D19</f>
        <v>Argentina</v>
      </c>
      <c r="C34" s="155" t="n">
        <f aca="false">FIXTURE!B19</f>
        <v>46198</v>
      </c>
      <c r="D34" s="154" t="str">
        <f aca="false">FIXTURE!G19</f>
        <v>Morocco</v>
      </c>
      <c r="E34" s="156" t="str">
        <f aca="false">IF(FIXTURE!E19="","—",IF(FIXTURE!E19&gt;FIXTURE!F19,"H",IF(FIXTURE!E19&lt;FIXTURE!F19,"A","D")))</f>
        <v>—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7" t="n">
        <f aca="false">FIXTURE!E19</f>
        <v>0</v>
      </c>
      <c r="Q34" s="157" t="n">
        <f aca="false">FIXTURE!F19</f>
        <v>0</v>
      </c>
      <c r="R34" s="22" t="str">
        <f aca="false">IF(FIXTURE!E19="","Pending","Played")</f>
        <v>Pending</v>
      </c>
    </row>
    <row r="35" customFormat="false" ht="15.75" hidden="false" customHeight="true" outlineLevel="0" collapsed="false">
      <c r="A35" s="101" t="n">
        <f aca="false">FIXTURE!A20</f>
        <v>18</v>
      </c>
      <c r="B35" s="158" t="str">
        <f aca="false">FIXTURE!D20</f>
        <v>Germany</v>
      </c>
      <c r="C35" s="159" t="n">
        <f aca="false">FIXTURE!B20</f>
        <v>46198</v>
      </c>
      <c r="D35" s="158" t="str">
        <f aca="false">FIXTURE!G20</f>
        <v>Japan</v>
      </c>
      <c r="E35" s="156" t="str">
        <f aca="false">IF(FIXTURE!E20="","—",IF(FIXTURE!E20&gt;FIXTURE!F20,"H",IF(FIXTURE!E20&lt;FIXTURE!F20,"A","D")))</f>
        <v>—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57" t="n">
        <f aca="false">FIXTURE!E20</f>
        <v>0</v>
      </c>
      <c r="Q35" s="157" t="n">
        <f aca="false">FIXTURE!F20</f>
        <v>0</v>
      </c>
      <c r="R35" s="32" t="str">
        <f aca="false">IF(FIXTURE!E20="","Pending","Played")</f>
        <v>Pending</v>
      </c>
    </row>
    <row r="36" customFormat="false" ht="15.75" hidden="false" customHeight="true" outlineLevel="0" collapsed="false">
      <c r="A36" s="153" t="n">
        <f aca="false">FIXTURE!A21</f>
        <v>19</v>
      </c>
      <c r="B36" s="154" t="str">
        <f aca="false">FIXTURE!D21</f>
        <v>France</v>
      </c>
      <c r="C36" s="155" t="n">
        <f aca="false">FIXTURE!B21</f>
        <v>46187</v>
      </c>
      <c r="D36" s="154" t="str">
        <f aca="false">FIXTURE!G21</f>
        <v>England</v>
      </c>
      <c r="E36" s="156" t="str">
        <f aca="false">IF(FIXTURE!E21="","—",IF(FIXTURE!E21&gt;FIXTURE!F21,"H",IF(FIXTURE!E21&lt;FIXTURE!F21,"A","D")))</f>
        <v>—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57" t="n">
        <f aca="false">FIXTURE!E21</f>
        <v>0</v>
      </c>
      <c r="Q36" s="157" t="n">
        <f aca="false">FIXTURE!F21</f>
        <v>0</v>
      </c>
      <c r="R36" s="22" t="str">
        <f aca="false">IF(FIXTURE!E21="","Pending","Played")</f>
        <v>Pending</v>
      </c>
    </row>
    <row r="37" customFormat="false" ht="15.75" hidden="false" customHeight="true" outlineLevel="0" collapsed="false">
      <c r="A37" s="101" t="n">
        <f aca="false">FIXTURE!A22</f>
        <v>20</v>
      </c>
      <c r="B37" s="158" t="str">
        <f aca="false">FIXTURE!D22</f>
        <v>Australia</v>
      </c>
      <c r="C37" s="159" t="n">
        <f aca="false">FIXTURE!B22</f>
        <v>46187</v>
      </c>
      <c r="D37" s="158" t="str">
        <f aca="false">FIXTURE!G22</f>
        <v>Senegal</v>
      </c>
      <c r="E37" s="156" t="str">
        <f aca="false">IF(FIXTURE!E22="","—",IF(FIXTURE!E22&gt;FIXTURE!F22,"H",IF(FIXTURE!E22&lt;FIXTURE!F22,"A","D")))</f>
        <v>—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57" t="n">
        <f aca="false">FIXTURE!E22</f>
        <v>0</v>
      </c>
      <c r="Q37" s="157" t="n">
        <f aca="false">FIXTURE!F22</f>
        <v>0</v>
      </c>
      <c r="R37" s="32" t="str">
        <f aca="false">IF(FIXTURE!E22="","Pending","Played")</f>
        <v>Pending</v>
      </c>
    </row>
    <row r="38" customFormat="false" ht="15.75" hidden="false" customHeight="true" outlineLevel="0" collapsed="false">
      <c r="A38" s="153" t="n">
        <f aca="false">FIXTURE!A23</f>
        <v>21</v>
      </c>
      <c r="B38" s="154" t="str">
        <f aca="false">FIXTURE!D23</f>
        <v>France</v>
      </c>
      <c r="C38" s="155" t="n">
        <f aca="false">FIXTURE!B23</f>
        <v>46193</v>
      </c>
      <c r="D38" s="154" t="str">
        <f aca="false">FIXTURE!G23</f>
        <v>Australia</v>
      </c>
      <c r="E38" s="156" t="str">
        <f aca="false">IF(FIXTURE!E23="","—",IF(FIXTURE!E23&gt;FIXTURE!F23,"H",IF(FIXTURE!E23&lt;FIXTURE!F23,"A","D")))</f>
        <v>—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57" t="n">
        <f aca="false">FIXTURE!E23</f>
        <v>0</v>
      </c>
      <c r="Q38" s="157" t="n">
        <f aca="false">FIXTURE!F23</f>
        <v>0</v>
      </c>
      <c r="R38" s="22" t="str">
        <f aca="false">IF(FIXTURE!E23="","Pending","Played")</f>
        <v>Pending</v>
      </c>
    </row>
    <row r="39" customFormat="false" ht="15.75" hidden="false" customHeight="true" outlineLevel="0" collapsed="false">
      <c r="A39" s="101" t="n">
        <f aca="false">FIXTURE!A24</f>
        <v>22</v>
      </c>
      <c r="B39" s="158" t="str">
        <f aca="false">FIXTURE!D24</f>
        <v>England</v>
      </c>
      <c r="C39" s="159" t="n">
        <f aca="false">FIXTURE!B24</f>
        <v>46193</v>
      </c>
      <c r="D39" s="158" t="str">
        <f aca="false">FIXTURE!G24</f>
        <v>Senegal</v>
      </c>
      <c r="E39" s="156" t="str">
        <f aca="false">IF(FIXTURE!E24="","—",IF(FIXTURE!E24&gt;FIXTURE!F24,"H",IF(FIXTURE!E24&lt;FIXTURE!F24,"A","D")))</f>
        <v>—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57" t="n">
        <f aca="false">FIXTURE!E24</f>
        <v>0</v>
      </c>
      <c r="Q39" s="157" t="n">
        <f aca="false">FIXTURE!F24</f>
        <v>0</v>
      </c>
      <c r="R39" s="32" t="str">
        <f aca="false">IF(FIXTURE!E24="","Pending","Played")</f>
        <v>Pending</v>
      </c>
    </row>
    <row r="40" customFormat="false" ht="15.75" hidden="false" customHeight="true" outlineLevel="0" collapsed="false">
      <c r="A40" s="153" t="n">
        <f aca="false">FIXTURE!A25</f>
        <v>23</v>
      </c>
      <c r="B40" s="154" t="str">
        <f aca="false">FIXTURE!D25</f>
        <v>France</v>
      </c>
      <c r="C40" s="155" t="n">
        <f aca="false">FIXTURE!B25</f>
        <v>46199</v>
      </c>
      <c r="D40" s="154" t="str">
        <f aca="false">FIXTURE!G25</f>
        <v>Senegal</v>
      </c>
      <c r="E40" s="156" t="str">
        <f aca="false">IF(FIXTURE!E25="","—",IF(FIXTURE!E25&gt;FIXTURE!F25,"H",IF(FIXTURE!E25&lt;FIXTURE!F25,"A","D")))</f>
        <v>—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57" t="n">
        <f aca="false">FIXTURE!E25</f>
        <v>0</v>
      </c>
      <c r="Q40" s="157" t="n">
        <f aca="false">FIXTURE!F25</f>
        <v>0</v>
      </c>
      <c r="R40" s="22" t="str">
        <f aca="false">IF(FIXTURE!E25="","Pending","Played")</f>
        <v>Pending</v>
      </c>
    </row>
    <row r="41" customFormat="false" ht="15.75" hidden="false" customHeight="true" outlineLevel="0" collapsed="false">
      <c r="A41" s="101" t="n">
        <f aca="false">FIXTURE!A26</f>
        <v>24</v>
      </c>
      <c r="B41" s="158" t="str">
        <f aca="false">FIXTURE!D26</f>
        <v>England</v>
      </c>
      <c r="C41" s="159" t="n">
        <f aca="false">FIXTURE!B26</f>
        <v>46199</v>
      </c>
      <c r="D41" s="158" t="str">
        <f aca="false">FIXTURE!G26</f>
        <v>Australia</v>
      </c>
      <c r="E41" s="156" t="str">
        <f aca="false">IF(FIXTURE!E26="","—",IF(FIXTURE!E26&gt;FIXTURE!F26,"H",IF(FIXTURE!E26&lt;FIXTURE!F26,"A","D")))</f>
        <v>—</v>
      </c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57" t="n">
        <f aca="false">FIXTURE!E26</f>
        <v>0</v>
      </c>
      <c r="Q41" s="157" t="n">
        <f aca="false">FIXTURE!F26</f>
        <v>0</v>
      </c>
      <c r="R41" s="32" t="str">
        <f aca="false">IF(FIXTURE!E26="","Pending","Played")</f>
        <v>Pending</v>
      </c>
    </row>
    <row r="42" customFormat="false" ht="15.75" hidden="false" customHeight="true" outlineLevel="0" collapsed="false">
      <c r="A42" s="153" t="n">
        <f aca="false">FIXTURE!A27</f>
        <v>25</v>
      </c>
      <c r="B42" s="154" t="str">
        <f aca="false">FIXTURE!D27</f>
        <v>Spain</v>
      </c>
      <c r="C42" s="155" t="n">
        <f aca="false">FIXTURE!B27</f>
        <v>46188</v>
      </c>
      <c r="D42" s="154" t="str">
        <f aca="false">FIXTURE!G27</f>
        <v>Portugal</v>
      </c>
      <c r="E42" s="156" t="str">
        <f aca="false">IF(FIXTURE!E27="","—",IF(FIXTURE!E27&gt;FIXTURE!F27,"H",IF(FIXTURE!E27&lt;FIXTURE!F27,"A","D")))</f>
        <v>—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57" t="n">
        <f aca="false">FIXTURE!E27</f>
        <v>0</v>
      </c>
      <c r="Q42" s="157" t="n">
        <f aca="false">FIXTURE!F27</f>
        <v>0</v>
      </c>
      <c r="R42" s="22" t="str">
        <f aca="false">IF(FIXTURE!E27="","Pending","Played")</f>
        <v>Pending</v>
      </c>
    </row>
    <row r="43" customFormat="false" ht="15.75" hidden="false" customHeight="true" outlineLevel="0" collapsed="false">
      <c r="A43" s="101" t="n">
        <f aca="false">FIXTURE!A28</f>
        <v>26</v>
      </c>
      <c r="B43" s="158" t="str">
        <f aca="false">FIXTURE!D28</f>
        <v>South Korea</v>
      </c>
      <c r="C43" s="159" t="n">
        <f aca="false">FIXTURE!B28</f>
        <v>46188</v>
      </c>
      <c r="D43" s="158" t="str">
        <f aca="false">FIXTURE!G28</f>
        <v>Nigeria</v>
      </c>
      <c r="E43" s="156" t="str">
        <f aca="false">IF(FIXTURE!E28="","—",IF(FIXTURE!E28&gt;FIXTURE!F28,"H",IF(FIXTURE!E28&lt;FIXTURE!F28,"A","D")))</f>
        <v>—</v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7" t="n">
        <f aca="false">FIXTURE!E28</f>
        <v>0</v>
      </c>
      <c r="Q43" s="157" t="n">
        <f aca="false">FIXTURE!F28</f>
        <v>0</v>
      </c>
      <c r="R43" s="32" t="str">
        <f aca="false">IF(FIXTURE!E28="","Pending","Played")</f>
        <v>Pending</v>
      </c>
    </row>
    <row r="44" customFormat="false" ht="15.75" hidden="false" customHeight="true" outlineLevel="0" collapsed="false">
      <c r="A44" s="153" t="n">
        <f aca="false">FIXTURE!A29</f>
        <v>27</v>
      </c>
      <c r="B44" s="154" t="str">
        <f aca="false">FIXTURE!D29</f>
        <v>Spain</v>
      </c>
      <c r="C44" s="155" t="n">
        <f aca="false">FIXTURE!B29</f>
        <v>46194</v>
      </c>
      <c r="D44" s="154" t="str">
        <f aca="false">FIXTURE!G29</f>
        <v>South Korea</v>
      </c>
      <c r="E44" s="156" t="str">
        <f aca="false">IF(FIXTURE!E29="","—",IF(FIXTURE!E29&gt;FIXTURE!F29,"H",IF(FIXTURE!E29&lt;FIXTURE!F29,"A","D")))</f>
        <v>—</v>
      </c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7" t="n">
        <f aca="false">FIXTURE!E29</f>
        <v>0</v>
      </c>
      <c r="Q44" s="157" t="n">
        <f aca="false">FIXTURE!F29</f>
        <v>0</v>
      </c>
      <c r="R44" s="22" t="str">
        <f aca="false">IF(FIXTURE!E29="","Pending","Played")</f>
        <v>Pending</v>
      </c>
    </row>
    <row r="45" customFormat="false" ht="15.75" hidden="false" customHeight="true" outlineLevel="0" collapsed="false">
      <c r="A45" s="101" t="n">
        <f aca="false">FIXTURE!A30</f>
        <v>28</v>
      </c>
      <c r="B45" s="158" t="str">
        <f aca="false">FIXTURE!D30</f>
        <v>Portugal</v>
      </c>
      <c r="C45" s="159" t="n">
        <f aca="false">FIXTURE!B30</f>
        <v>46194</v>
      </c>
      <c r="D45" s="158" t="str">
        <f aca="false">FIXTURE!G30</f>
        <v>Nigeria</v>
      </c>
      <c r="E45" s="156" t="str">
        <f aca="false">IF(FIXTURE!E30="","—",IF(FIXTURE!E30&gt;FIXTURE!F30,"H",IF(FIXTURE!E30&lt;FIXTURE!F30,"A","D")))</f>
        <v>—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7" t="n">
        <f aca="false">FIXTURE!E30</f>
        <v>0</v>
      </c>
      <c r="Q45" s="157" t="n">
        <f aca="false">FIXTURE!F30</f>
        <v>0</v>
      </c>
      <c r="R45" s="32" t="str">
        <f aca="false">IF(FIXTURE!E30="","Pending","Played")</f>
        <v>Pending</v>
      </c>
    </row>
    <row r="46" customFormat="false" ht="15.75" hidden="false" customHeight="true" outlineLevel="0" collapsed="false">
      <c r="A46" s="153" t="n">
        <f aca="false">FIXTURE!A31</f>
        <v>29</v>
      </c>
      <c r="B46" s="154" t="str">
        <f aca="false">FIXTURE!D31</f>
        <v>Spain</v>
      </c>
      <c r="C46" s="155" t="n">
        <f aca="false">FIXTURE!B31</f>
        <v>46200</v>
      </c>
      <c r="D46" s="154" t="str">
        <f aca="false">FIXTURE!G31</f>
        <v>Nigeria</v>
      </c>
      <c r="E46" s="156" t="str">
        <f aca="false">IF(FIXTURE!E31="","—",IF(FIXTURE!E31&gt;FIXTURE!F31,"H",IF(FIXTURE!E31&lt;FIXTURE!F31,"A","D")))</f>
        <v>—</v>
      </c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7" t="n">
        <f aca="false">FIXTURE!E31</f>
        <v>0</v>
      </c>
      <c r="Q46" s="157" t="n">
        <f aca="false">FIXTURE!F31</f>
        <v>0</v>
      </c>
      <c r="R46" s="22" t="str">
        <f aca="false">IF(FIXTURE!E31="","Pending","Played")</f>
        <v>Pending</v>
      </c>
    </row>
    <row r="47" customFormat="false" ht="15.75" hidden="false" customHeight="true" outlineLevel="0" collapsed="false">
      <c r="A47" s="101" t="n">
        <f aca="false">FIXTURE!A32</f>
        <v>30</v>
      </c>
      <c r="B47" s="158" t="str">
        <f aca="false">FIXTURE!D32</f>
        <v>Portugal</v>
      </c>
      <c r="C47" s="159" t="n">
        <f aca="false">FIXTURE!B32</f>
        <v>46200</v>
      </c>
      <c r="D47" s="158" t="str">
        <f aca="false">FIXTURE!G32</f>
        <v>South Korea</v>
      </c>
      <c r="E47" s="156" t="str">
        <f aca="false">IF(FIXTURE!E32="","—",IF(FIXTURE!E32&gt;FIXTURE!F32,"H",IF(FIXTURE!E32&lt;FIXTURE!F32,"A","D")))</f>
        <v>—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7" t="n">
        <f aca="false">FIXTURE!E32</f>
        <v>0</v>
      </c>
      <c r="Q47" s="157" t="n">
        <f aca="false">FIXTURE!F32</f>
        <v>0</v>
      </c>
      <c r="R47" s="32" t="str">
        <f aca="false">IF(FIXTURE!E32="","Pending","Played")</f>
        <v>Pending</v>
      </c>
    </row>
    <row r="48" customFormat="false" ht="15.75" hidden="false" customHeight="true" outlineLevel="0" collapsed="false">
      <c r="A48" s="153" t="n">
        <f aca="false">FIXTURE!A33</f>
        <v>31</v>
      </c>
      <c r="B48" s="154" t="str">
        <f aca="false">FIXTURE!D33</f>
        <v>Italy</v>
      </c>
      <c r="C48" s="155" t="n">
        <f aca="false">FIXTURE!B33</f>
        <v>46189</v>
      </c>
      <c r="D48" s="154" t="str">
        <f aca="false">FIXTURE!G33</f>
        <v>Croatia</v>
      </c>
      <c r="E48" s="156" t="str">
        <f aca="false">IF(FIXTURE!E33="","—",IF(FIXTURE!E33&gt;FIXTURE!F33,"H",IF(FIXTURE!E33&lt;FIXTURE!F33,"A","D")))</f>
        <v>—</v>
      </c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7" t="n">
        <f aca="false">FIXTURE!E33</f>
        <v>0</v>
      </c>
      <c r="Q48" s="157" t="n">
        <f aca="false">FIXTURE!F33</f>
        <v>0</v>
      </c>
      <c r="R48" s="22" t="str">
        <f aca="false">IF(FIXTURE!E33="","Pending","Played")</f>
        <v>Pending</v>
      </c>
    </row>
    <row r="49" customFormat="false" ht="15.75" hidden="false" customHeight="true" outlineLevel="0" collapsed="false">
      <c r="A49" s="101" t="n">
        <f aca="false">FIXTURE!A34</f>
        <v>32</v>
      </c>
      <c r="B49" s="158" t="str">
        <f aca="false">FIXTURE!D34</f>
        <v>Colombia</v>
      </c>
      <c r="C49" s="159" t="n">
        <f aca="false">FIXTURE!B34</f>
        <v>46189</v>
      </c>
      <c r="D49" s="158" t="str">
        <f aca="false">FIXTURE!G34</f>
        <v>Iran</v>
      </c>
      <c r="E49" s="156" t="str">
        <f aca="false">IF(FIXTURE!E34="","—",IF(FIXTURE!E34&gt;FIXTURE!F34,"H",IF(FIXTURE!E34&lt;FIXTURE!F34,"A","D")))</f>
        <v>—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7" t="n">
        <f aca="false">FIXTURE!E34</f>
        <v>0</v>
      </c>
      <c r="Q49" s="157" t="n">
        <f aca="false">FIXTURE!F34</f>
        <v>0</v>
      </c>
      <c r="R49" s="32" t="str">
        <f aca="false">IF(FIXTURE!E34="","Pending","Played")</f>
        <v>Pending</v>
      </c>
    </row>
    <row r="50" customFormat="false" ht="15.75" hidden="false" customHeight="true" outlineLevel="0" collapsed="false">
      <c r="A50" s="153" t="n">
        <f aca="false">FIXTURE!A35</f>
        <v>33</v>
      </c>
      <c r="B50" s="154" t="str">
        <f aca="false">FIXTURE!D35</f>
        <v>Italy</v>
      </c>
      <c r="C50" s="155" t="n">
        <f aca="false">FIXTURE!B35</f>
        <v>46195</v>
      </c>
      <c r="D50" s="154" t="str">
        <f aca="false">FIXTURE!G35</f>
        <v>Colombia</v>
      </c>
      <c r="E50" s="156" t="str">
        <f aca="false">IF(FIXTURE!E35="","—",IF(FIXTURE!E35&gt;FIXTURE!F35,"H",IF(FIXTURE!E35&lt;FIXTURE!F35,"A","D")))</f>
        <v>—</v>
      </c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7" t="n">
        <f aca="false">FIXTURE!E35</f>
        <v>0</v>
      </c>
      <c r="Q50" s="157" t="n">
        <f aca="false">FIXTURE!F35</f>
        <v>0</v>
      </c>
      <c r="R50" s="22" t="str">
        <f aca="false">IF(FIXTURE!E35="","Pending","Played")</f>
        <v>Pending</v>
      </c>
    </row>
    <row r="51" customFormat="false" ht="15.75" hidden="false" customHeight="true" outlineLevel="0" collapsed="false">
      <c r="A51" s="101" t="n">
        <f aca="false">FIXTURE!A36</f>
        <v>34</v>
      </c>
      <c r="B51" s="158" t="str">
        <f aca="false">FIXTURE!D36</f>
        <v>Croatia</v>
      </c>
      <c r="C51" s="159" t="n">
        <f aca="false">FIXTURE!B36</f>
        <v>46195</v>
      </c>
      <c r="D51" s="158" t="str">
        <f aca="false">FIXTURE!G36</f>
        <v>Iran</v>
      </c>
      <c r="E51" s="156" t="str">
        <f aca="false">IF(FIXTURE!E36="","—",IF(FIXTURE!E36&gt;FIXTURE!F36,"H",IF(FIXTURE!E36&lt;FIXTURE!F36,"A","D")))</f>
        <v>—</v>
      </c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7" t="n">
        <f aca="false">FIXTURE!E36</f>
        <v>0</v>
      </c>
      <c r="Q51" s="157" t="n">
        <f aca="false">FIXTURE!F36</f>
        <v>0</v>
      </c>
      <c r="R51" s="32" t="str">
        <f aca="false">IF(FIXTURE!E36="","Pending","Played")</f>
        <v>Pending</v>
      </c>
    </row>
    <row r="52" customFormat="false" ht="15.75" hidden="false" customHeight="true" outlineLevel="0" collapsed="false">
      <c r="A52" s="153" t="n">
        <f aca="false">FIXTURE!A37</f>
        <v>35</v>
      </c>
      <c r="B52" s="154" t="str">
        <f aca="false">FIXTURE!D37</f>
        <v>Italy</v>
      </c>
      <c r="C52" s="155" t="n">
        <f aca="false">FIXTURE!B37</f>
        <v>46201</v>
      </c>
      <c r="D52" s="154" t="str">
        <f aca="false">FIXTURE!G37</f>
        <v>Iran</v>
      </c>
      <c r="E52" s="156" t="str">
        <f aca="false">IF(FIXTURE!E37="","—",IF(FIXTURE!E37&gt;FIXTURE!F37,"H",IF(FIXTURE!E37&lt;FIXTURE!F37,"A","D")))</f>
        <v>—</v>
      </c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57" t="n">
        <f aca="false">FIXTURE!E37</f>
        <v>0</v>
      </c>
      <c r="Q52" s="157" t="n">
        <f aca="false">FIXTURE!F37</f>
        <v>0</v>
      </c>
      <c r="R52" s="22" t="str">
        <f aca="false">IF(FIXTURE!E37="","Pending","Played")</f>
        <v>Pending</v>
      </c>
    </row>
    <row r="53" customFormat="false" ht="15.75" hidden="false" customHeight="true" outlineLevel="0" collapsed="false">
      <c r="A53" s="101" t="n">
        <f aca="false">FIXTURE!A38</f>
        <v>36</v>
      </c>
      <c r="B53" s="158" t="str">
        <f aca="false">FIXTURE!D38</f>
        <v>Croatia</v>
      </c>
      <c r="C53" s="159" t="n">
        <f aca="false">FIXTURE!B38</f>
        <v>46201</v>
      </c>
      <c r="D53" s="158" t="str">
        <f aca="false">FIXTURE!G38</f>
        <v>Colombia</v>
      </c>
      <c r="E53" s="156" t="str">
        <f aca="false">IF(FIXTURE!E38="","—",IF(FIXTURE!E38&gt;FIXTURE!F38,"H",IF(FIXTURE!E38&lt;FIXTURE!F38,"A","D")))</f>
        <v>—</v>
      </c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57" t="n">
        <f aca="false">FIXTURE!E38</f>
        <v>0</v>
      </c>
      <c r="Q53" s="157" t="n">
        <f aca="false">FIXTURE!F38</f>
        <v>0</v>
      </c>
      <c r="R53" s="32" t="str">
        <f aca="false">IF(FIXTURE!E38="","Pending","Played")</f>
        <v>Pending</v>
      </c>
    </row>
    <row r="54" customFormat="false" ht="15.75" hidden="false" customHeight="true" outlineLevel="0" collapsed="false">
      <c r="A54" s="153" t="n">
        <f aca="false">FIXTURE!A39</f>
        <v>37</v>
      </c>
      <c r="B54" s="154" t="str">
        <f aca="false">FIXTURE!D39</f>
        <v>Belgium</v>
      </c>
      <c r="C54" s="155" t="n">
        <f aca="false">FIXTURE!B39</f>
        <v>46184</v>
      </c>
      <c r="D54" s="154" t="str">
        <f aca="false">FIXTURE!G39</f>
        <v>Denmark</v>
      </c>
      <c r="E54" s="156" t="str">
        <f aca="false">IF(FIXTURE!E39="","—",IF(FIXTURE!E39&gt;FIXTURE!F39,"H",IF(FIXTURE!E39&lt;FIXTURE!F39,"A","D")))</f>
        <v>—</v>
      </c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57" t="n">
        <f aca="false">FIXTURE!E39</f>
        <v>0</v>
      </c>
      <c r="Q54" s="157" t="n">
        <f aca="false">FIXTURE!F39</f>
        <v>0</v>
      </c>
      <c r="R54" s="22" t="str">
        <f aca="false">IF(FIXTURE!E39="","Pending","Played")</f>
        <v>Pending</v>
      </c>
    </row>
    <row r="55" customFormat="false" ht="15.75" hidden="false" customHeight="true" outlineLevel="0" collapsed="false">
      <c r="A55" s="101" t="n">
        <f aca="false">FIXTURE!A40</f>
        <v>38</v>
      </c>
      <c r="B55" s="158" t="str">
        <f aca="false">FIXTURE!D40</f>
        <v>Ecuador</v>
      </c>
      <c r="C55" s="159" t="n">
        <f aca="false">FIXTURE!B40</f>
        <v>46184</v>
      </c>
      <c r="D55" s="158" t="str">
        <f aca="false">FIXTURE!G40</f>
        <v>Saudi Arabia</v>
      </c>
      <c r="E55" s="156" t="str">
        <f aca="false">IF(FIXTURE!E40="","—",IF(FIXTURE!E40&gt;FIXTURE!F40,"H",IF(FIXTURE!E40&lt;FIXTURE!F40,"A","D")))</f>
        <v>—</v>
      </c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57" t="n">
        <f aca="false">FIXTURE!E40</f>
        <v>0</v>
      </c>
      <c r="Q55" s="157" t="n">
        <f aca="false">FIXTURE!F40</f>
        <v>0</v>
      </c>
      <c r="R55" s="32" t="str">
        <f aca="false">IF(FIXTURE!E40="","Pending","Played")</f>
        <v>Pending</v>
      </c>
    </row>
    <row r="56" customFormat="false" ht="15.75" hidden="false" customHeight="true" outlineLevel="0" collapsed="false">
      <c r="A56" s="153" t="n">
        <f aca="false">FIXTURE!A41</f>
        <v>39</v>
      </c>
      <c r="B56" s="154" t="str">
        <f aca="false">FIXTURE!D41</f>
        <v>Belgium</v>
      </c>
      <c r="C56" s="155" t="n">
        <f aca="false">FIXTURE!B41</f>
        <v>46190</v>
      </c>
      <c r="D56" s="154" t="str">
        <f aca="false">FIXTURE!G41</f>
        <v>Ecuador</v>
      </c>
      <c r="E56" s="156" t="str">
        <f aca="false">IF(FIXTURE!E41="","—",IF(FIXTURE!E41&gt;FIXTURE!F41,"H",IF(FIXTURE!E41&lt;FIXTURE!F41,"A","D")))</f>
        <v>—</v>
      </c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57" t="n">
        <f aca="false">FIXTURE!E41</f>
        <v>0</v>
      </c>
      <c r="Q56" s="157" t="n">
        <f aca="false">FIXTURE!F41</f>
        <v>0</v>
      </c>
      <c r="R56" s="22" t="str">
        <f aca="false">IF(FIXTURE!E41="","Pending","Played")</f>
        <v>Pending</v>
      </c>
    </row>
    <row r="57" customFormat="false" ht="15.75" hidden="false" customHeight="true" outlineLevel="0" collapsed="false">
      <c r="A57" s="101" t="n">
        <f aca="false">FIXTURE!A42</f>
        <v>40</v>
      </c>
      <c r="B57" s="158" t="str">
        <f aca="false">FIXTURE!D42</f>
        <v>Denmark</v>
      </c>
      <c r="C57" s="159" t="n">
        <f aca="false">FIXTURE!B42</f>
        <v>46190</v>
      </c>
      <c r="D57" s="158" t="str">
        <f aca="false">FIXTURE!G42</f>
        <v>Saudi Arabia</v>
      </c>
      <c r="E57" s="156" t="str">
        <f aca="false">IF(FIXTURE!E42="","—",IF(FIXTURE!E42&gt;FIXTURE!F42,"H",IF(FIXTURE!E42&lt;FIXTURE!F42,"A","D")))</f>
        <v>—</v>
      </c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57" t="n">
        <f aca="false">FIXTURE!E42</f>
        <v>0</v>
      </c>
      <c r="Q57" s="157" t="n">
        <f aca="false">FIXTURE!F42</f>
        <v>0</v>
      </c>
      <c r="R57" s="32" t="str">
        <f aca="false">IF(FIXTURE!E42="","Pending","Played")</f>
        <v>Pending</v>
      </c>
    </row>
    <row r="58" customFormat="false" ht="15.75" hidden="false" customHeight="true" outlineLevel="0" collapsed="false">
      <c r="A58" s="153" t="n">
        <f aca="false">FIXTURE!A43</f>
        <v>41</v>
      </c>
      <c r="B58" s="154" t="str">
        <f aca="false">FIXTURE!D43</f>
        <v>Belgium</v>
      </c>
      <c r="C58" s="155" t="n">
        <f aca="false">FIXTURE!B43</f>
        <v>46196</v>
      </c>
      <c r="D58" s="154" t="str">
        <f aca="false">FIXTURE!G43</f>
        <v>Saudi Arabia</v>
      </c>
      <c r="E58" s="156" t="str">
        <f aca="false">IF(FIXTURE!E43="","—",IF(FIXTURE!E43&gt;FIXTURE!F43,"H",IF(FIXTURE!E43&lt;FIXTURE!F43,"A","D")))</f>
        <v>—</v>
      </c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57" t="n">
        <f aca="false">FIXTURE!E43</f>
        <v>0</v>
      </c>
      <c r="Q58" s="157" t="n">
        <f aca="false">FIXTURE!F43</f>
        <v>0</v>
      </c>
      <c r="R58" s="22" t="str">
        <f aca="false">IF(FIXTURE!E43="","Pending","Played")</f>
        <v>Pending</v>
      </c>
    </row>
    <row r="59" customFormat="false" ht="15.75" hidden="false" customHeight="true" outlineLevel="0" collapsed="false">
      <c r="A59" s="101" t="n">
        <f aca="false">FIXTURE!A44</f>
        <v>42</v>
      </c>
      <c r="B59" s="158" t="str">
        <f aca="false">FIXTURE!D44</f>
        <v>Denmark</v>
      </c>
      <c r="C59" s="159" t="n">
        <f aca="false">FIXTURE!B44</f>
        <v>46196</v>
      </c>
      <c r="D59" s="158" t="str">
        <f aca="false">FIXTURE!G44</f>
        <v>Ecuador</v>
      </c>
      <c r="E59" s="156" t="str">
        <f aca="false">IF(FIXTURE!E44="","—",IF(FIXTURE!E44&gt;FIXTURE!F44,"H",IF(FIXTURE!E44&lt;FIXTURE!F44,"A","D")))</f>
        <v>—</v>
      </c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57" t="n">
        <f aca="false">FIXTURE!E44</f>
        <v>0</v>
      </c>
      <c r="Q59" s="157" t="n">
        <f aca="false">FIXTURE!F44</f>
        <v>0</v>
      </c>
      <c r="R59" s="32" t="str">
        <f aca="false">IF(FIXTURE!E44="","Pending","Played")</f>
        <v>Pending</v>
      </c>
    </row>
    <row r="60" customFormat="false" ht="15.75" hidden="false" customHeight="true" outlineLevel="0" collapsed="false">
      <c r="A60" s="153" t="n">
        <f aca="false">FIXTURE!A45</f>
        <v>43</v>
      </c>
      <c r="B60" s="154" t="str">
        <f aca="false">FIXTURE!D45</f>
        <v>Switzerland</v>
      </c>
      <c r="C60" s="155" t="n">
        <f aca="false">FIXTURE!B45</f>
        <v>46185</v>
      </c>
      <c r="D60" s="154" t="str">
        <f aca="false">FIXTURE!G45</f>
        <v>Turkey</v>
      </c>
      <c r="E60" s="156" t="str">
        <f aca="false">IF(FIXTURE!E45="","—",IF(FIXTURE!E45&gt;FIXTURE!F45,"H",IF(FIXTURE!E45&lt;FIXTURE!F45,"A","D")))</f>
        <v>—</v>
      </c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57" t="n">
        <f aca="false">FIXTURE!E45</f>
        <v>0</v>
      </c>
      <c r="Q60" s="157" t="n">
        <f aca="false">FIXTURE!F45</f>
        <v>0</v>
      </c>
      <c r="R60" s="22" t="str">
        <f aca="false">IF(FIXTURE!E45="","Pending","Played")</f>
        <v>Pending</v>
      </c>
    </row>
    <row r="61" customFormat="false" ht="15.75" hidden="false" customHeight="true" outlineLevel="0" collapsed="false">
      <c r="A61" s="101" t="n">
        <f aca="false">FIXTURE!A46</f>
        <v>44</v>
      </c>
      <c r="B61" s="158" t="str">
        <f aca="false">FIXTURE!D46</f>
        <v>Panama</v>
      </c>
      <c r="C61" s="159" t="n">
        <f aca="false">FIXTURE!B46</f>
        <v>46185</v>
      </c>
      <c r="D61" s="158" t="str">
        <f aca="false">FIXTURE!G46</f>
        <v>Ghana</v>
      </c>
      <c r="E61" s="156" t="str">
        <f aca="false">IF(FIXTURE!E46="","—",IF(FIXTURE!E46&gt;FIXTURE!F46,"H",IF(FIXTURE!E46&lt;FIXTURE!F46,"A","D")))</f>
        <v>—</v>
      </c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57" t="n">
        <f aca="false">FIXTURE!E46</f>
        <v>0</v>
      </c>
      <c r="Q61" s="157" t="n">
        <f aca="false">FIXTURE!F46</f>
        <v>0</v>
      </c>
      <c r="R61" s="32" t="str">
        <f aca="false">IF(FIXTURE!E46="","Pending","Played")</f>
        <v>Pending</v>
      </c>
    </row>
    <row r="62" customFormat="false" ht="15.75" hidden="false" customHeight="true" outlineLevel="0" collapsed="false">
      <c r="A62" s="153" t="n">
        <f aca="false">FIXTURE!A47</f>
        <v>45</v>
      </c>
      <c r="B62" s="154" t="str">
        <f aca="false">FIXTURE!D47</f>
        <v>Switzerland</v>
      </c>
      <c r="C62" s="155" t="n">
        <f aca="false">FIXTURE!B47</f>
        <v>46191</v>
      </c>
      <c r="D62" s="154" t="str">
        <f aca="false">FIXTURE!G47</f>
        <v>Panama</v>
      </c>
      <c r="E62" s="156" t="str">
        <f aca="false">IF(FIXTURE!E47="","—",IF(FIXTURE!E47&gt;FIXTURE!F47,"H",IF(FIXTURE!E47&lt;FIXTURE!F47,"A","D")))</f>
        <v>—</v>
      </c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57" t="n">
        <f aca="false">FIXTURE!E47</f>
        <v>0</v>
      </c>
      <c r="Q62" s="157" t="n">
        <f aca="false">FIXTURE!F47</f>
        <v>0</v>
      </c>
      <c r="R62" s="22" t="str">
        <f aca="false">IF(FIXTURE!E47="","Pending","Played")</f>
        <v>Pending</v>
      </c>
    </row>
    <row r="63" customFormat="false" ht="15.75" hidden="false" customHeight="true" outlineLevel="0" collapsed="false">
      <c r="A63" s="101" t="n">
        <f aca="false">FIXTURE!A48</f>
        <v>46</v>
      </c>
      <c r="B63" s="158" t="str">
        <f aca="false">FIXTURE!D48</f>
        <v>Turkey</v>
      </c>
      <c r="C63" s="159" t="n">
        <f aca="false">FIXTURE!B48</f>
        <v>46191</v>
      </c>
      <c r="D63" s="158" t="str">
        <f aca="false">FIXTURE!G48</f>
        <v>Ghana</v>
      </c>
      <c r="E63" s="156" t="str">
        <f aca="false">IF(FIXTURE!E48="","—",IF(FIXTURE!E48&gt;FIXTURE!F48,"H",IF(FIXTURE!E48&lt;FIXTURE!F48,"A","D")))</f>
        <v>—</v>
      </c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57" t="n">
        <f aca="false">FIXTURE!E48</f>
        <v>0</v>
      </c>
      <c r="Q63" s="157" t="n">
        <f aca="false">FIXTURE!F48</f>
        <v>0</v>
      </c>
      <c r="R63" s="32" t="str">
        <f aca="false">IF(FIXTURE!E48="","Pending","Played")</f>
        <v>Pending</v>
      </c>
    </row>
    <row r="64" customFormat="false" ht="15.75" hidden="false" customHeight="true" outlineLevel="0" collapsed="false">
      <c r="A64" s="153" t="n">
        <f aca="false">FIXTURE!A49</f>
        <v>47</v>
      </c>
      <c r="B64" s="154" t="str">
        <f aca="false">FIXTURE!D49</f>
        <v>Switzerland</v>
      </c>
      <c r="C64" s="155" t="n">
        <f aca="false">FIXTURE!B49</f>
        <v>46197</v>
      </c>
      <c r="D64" s="154" t="str">
        <f aca="false">FIXTURE!G49</f>
        <v>Ghana</v>
      </c>
      <c r="E64" s="156" t="str">
        <f aca="false">IF(FIXTURE!E49="","—",IF(FIXTURE!E49&gt;FIXTURE!F49,"H",IF(FIXTURE!E49&lt;FIXTURE!F49,"A","D")))</f>
        <v>—</v>
      </c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57" t="n">
        <f aca="false">FIXTURE!E49</f>
        <v>0</v>
      </c>
      <c r="Q64" s="157" t="n">
        <f aca="false">FIXTURE!F49</f>
        <v>0</v>
      </c>
      <c r="R64" s="22" t="str">
        <f aca="false">IF(FIXTURE!E49="","Pending","Played")</f>
        <v>Pending</v>
      </c>
    </row>
    <row r="65" customFormat="false" ht="15.75" hidden="false" customHeight="true" outlineLevel="0" collapsed="false">
      <c r="A65" s="101" t="n">
        <f aca="false">FIXTURE!A50</f>
        <v>48</v>
      </c>
      <c r="B65" s="158" t="str">
        <f aca="false">FIXTURE!D50</f>
        <v>Turkey</v>
      </c>
      <c r="C65" s="159" t="n">
        <f aca="false">FIXTURE!B50</f>
        <v>46197</v>
      </c>
      <c r="D65" s="158" t="str">
        <f aca="false">FIXTURE!G50</f>
        <v>Panama</v>
      </c>
      <c r="E65" s="156" t="str">
        <f aca="false">IF(FIXTURE!E50="","—",IF(FIXTURE!E50&gt;FIXTURE!F50,"H",IF(FIXTURE!E50&lt;FIXTURE!F50,"A","D")))</f>
        <v>—</v>
      </c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57" t="n">
        <f aca="false">FIXTURE!E50</f>
        <v>0</v>
      </c>
      <c r="Q65" s="157" t="n">
        <f aca="false">FIXTURE!F50</f>
        <v>0</v>
      </c>
      <c r="R65" s="32" t="str">
        <f aca="false">IF(FIXTURE!E50="","Pending","Played")</f>
        <v>Pending</v>
      </c>
    </row>
    <row r="66" customFormat="false" ht="15.75" hidden="false" customHeight="true" outlineLevel="0" collapsed="false">
      <c r="A66" s="153" t="n">
        <f aca="false">FIXTURE!A51</f>
        <v>49</v>
      </c>
      <c r="B66" s="154" t="str">
        <f aca="false">FIXTURE!D51</f>
        <v>Austria</v>
      </c>
      <c r="C66" s="155" t="n">
        <f aca="false">FIXTURE!B51</f>
        <v>46186</v>
      </c>
      <c r="D66" s="154" t="str">
        <f aca="false">FIXTURE!G51</f>
        <v>Serbia</v>
      </c>
      <c r="E66" s="156" t="str">
        <f aca="false">IF(FIXTURE!E51="","—",IF(FIXTURE!E51&gt;FIXTURE!F51,"H",IF(FIXTURE!E51&lt;FIXTURE!F51,"A","D")))</f>
        <v>—</v>
      </c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57" t="n">
        <f aca="false">FIXTURE!E51</f>
        <v>0</v>
      </c>
      <c r="Q66" s="157" t="n">
        <f aca="false">FIXTURE!F51</f>
        <v>0</v>
      </c>
      <c r="R66" s="22" t="str">
        <f aca="false">IF(FIXTURE!E51="","Pending","Played")</f>
        <v>Pending</v>
      </c>
    </row>
    <row r="67" customFormat="false" ht="15.75" hidden="false" customHeight="true" outlineLevel="0" collapsed="false">
      <c r="A67" s="101" t="n">
        <f aca="false">FIXTURE!A52</f>
        <v>50</v>
      </c>
      <c r="B67" s="158" t="str">
        <f aca="false">FIXTURE!D52</f>
        <v>Costa Rica</v>
      </c>
      <c r="C67" s="159" t="n">
        <f aca="false">FIXTURE!B52</f>
        <v>46186</v>
      </c>
      <c r="D67" s="158" t="str">
        <f aca="false">FIXTURE!G52</f>
        <v>Ivory Coast</v>
      </c>
      <c r="E67" s="156" t="str">
        <f aca="false">IF(FIXTURE!E52="","—",IF(FIXTURE!E52&gt;FIXTURE!F52,"H",IF(FIXTURE!E52&lt;FIXTURE!F52,"A","D")))</f>
        <v>—</v>
      </c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57" t="n">
        <f aca="false">FIXTURE!E52</f>
        <v>0</v>
      </c>
      <c r="Q67" s="157" t="n">
        <f aca="false">FIXTURE!F52</f>
        <v>0</v>
      </c>
      <c r="R67" s="32" t="str">
        <f aca="false">IF(FIXTURE!E52="","Pending","Played")</f>
        <v>Pending</v>
      </c>
    </row>
    <row r="68" customFormat="false" ht="15.75" hidden="false" customHeight="true" outlineLevel="0" collapsed="false">
      <c r="A68" s="153" t="n">
        <f aca="false">FIXTURE!A53</f>
        <v>51</v>
      </c>
      <c r="B68" s="154" t="str">
        <f aca="false">FIXTURE!D53</f>
        <v>Austria</v>
      </c>
      <c r="C68" s="155" t="n">
        <f aca="false">FIXTURE!B53</f>
        <v>46192</v>
      </c>
      <c r="D68" s="154" t="str">
        <f aca="false">FIXTURE!G53</f>
        <v>Costa Rica</v>
      </c>
      <c r="E68" s="156" t="str">
        <f aca="false">IF(FIXTURE!E53="","—",IF(FIXTURE!E53&gt;FIXTURE!F53,"H",IF(FIXTURE!E53&lt;FIXTURE!F53,"A","D")))</f>
        <v>—</v>
      </c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57" t="n">
        <f aca="false">FIXTURE!E53</f>
        <v>0</v>
      </c>
      <c r="Q68" s="157" t="n">
        <f aca="false">FIXTURE!F53</f>
        <v>0</v>
      </c>
      <c r="R68" s="22" t="str">
        <f aca="false">IF(FIXTURE!E53="","Pending","Played")</f>
        <v>Pending</v>
      </c>
    </row>
    <row r="69" customFormat="false" ht="15.75" hidden="false" customHeight="true" outlineLevel="0" collapsed="false">
      <c r="A69" s="101" t="n">
        <f aca="false">FIXTURE!A54</f>
        <v>52</v>
      </c>
      <c r="B69" s="158" t="str">
        <f aca="false">FIXTURE!D54</f>
        <v>Serbia</v>
      </c>
      <c r="C69" s="159" t="n">
        <f aca="false">FIXTURE!B54</f>
        <v>46192</v>
      </c>
      <c r="D69" s="158" t="str">
        <f aca="false">FIXTURE!G54</f>
        <v>Ivory Coast</v>
      </c>
      <c r="E69" s="156" t="str">
        <f aca="false">IF(FIXTURE!E54="","—",IF(FIXTURE!E54&gt;FIXTURE!F54,"H",IF(FIXTURE!E54&lt;FIXTURE!F54,"A","D")))</f>
        <v>—</v>
      </c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57" t="n">
        <f aca="false">FIXTURE!E54</f>
        <v>0</v>
      </c>
      <c r="Q69" s="157" t="n">
        <f aca="false">FIXTURE!F54</f>
        <v>0</v>
      </c>
      <c r="R69" s="32" t="str">
        <f aca="false">IF(FIXTURE!E54="","Pending","Played")</f>
        <v>Pending</v>
      </c>
    </row>
    <row r="70" customFormat="false" ht="15.75" hidden="false" customHeight="true" outlineLevel="0" collapsed="false">
      <c r="A70" s="153" t="n">
        <f aca="false">FIXTURE!A55</f>
        <v>53</v>
      </c>
      <c r="B70" s="154" t="str">
        <f aca="false">FIXTURE!D55</f>
        <v>Austria</v>
      </c>
      <c r="C70" s="155" t="n">
        <f aca="false">FIXTURE!B55</f>
        <v>46198</v>
      </c>
      <c r="D70" s="154" t="str">
        <f aca="false">FIXTURE!G55</f>
        <v>Ivory Coast</v>
      </c>
      <c r="E70" s="156" t="str">
        <f aca="false">IF(FIXTURE!E55="","—",IF(FIXTURE!E55&gt;FIXTURE!F55,"H",IF(FIXTURE!E55&lt;FIXTURE!F55,"A","D")))</f>
        <v>—</v>
      </c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57" t="n">
        <f aca="false">FIXTURE!E55</f>
        <v>0</v>
      </c>
      <c r="Q70" s="157" t="n">
        <f aca="false">FIXTURE!F55</f>
        <v>0</v>
      </c>
      <c r="R70" s="22" t="str">
        <f aca="false">IF(FIXTURE!E55="","Pending","Played")</f>
        <v>Pending</v>
      </c>
    </row>
    <row r="71" customFormat="false" ht="15.75" hidden="false" customHeight="true" outlineLevel="0" collapsed="false">
      <c r="A71" s="101" t="n">
        <f aca="false">FIXTURE!A56</f>
        <v>54</v>
      </c>
      <c r="B71" s="158" t="str">
        <f aca="false">FIXTURE!D56</f>
        <v>Serbia</v>
      </c>
      <c r="C71" s="159" t="n">
        <f aca="false">FIXTURE!B56</f>
        <v>46198</v>
      </c>
      <c r="D71" s="158" t="str">
        <f aca="false">FIXTURE!G56</f>
        <v>Costa Rica</v>
      </c>
      <c r="E71" s="156" t="str">
        <f aca="false">IF(FIXTURE!E56="","—",IF(FIXTURE!E56&gt;FIXTURE!F56,"H",IF(FIXTURE!E56&lt;FIXTURE!F56,"A","D")))</f>
        <v>—</v>
      </c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57" t="n">
        <f aca="false">FIXTURE!E56</f>
        <v>0</v>
      </c>
      <c r="Q71" s="157" t="n">
        <f aca="false">FIXTURE!F56</f>
        <v>0</v>
      </c>
      <c r="R71" s="32" t="str">
        <f aca="false">IF(FIXTURE!E56="","Pending","Played")</f>
        <v>Pending</v>
      </c>
    </row>
    <row r="72" customFormat="false" ht="15.75" hidden="false" customHeight="true" outlineLevel="0" collapsed="false">
      <c r="A72" s="153" t="n">
        <f aca="false">FIXTURE!A57</f>
        <v>55</v>
      </c>
      <c r="B72" s="154" t="str">
        <f aca="false">FIXTURE!D57</f>
        <v>Scotland</v>
      </c>
      <c r="C72" s="155" t="n">
        <f aca="false">FIXTURE!B57</f>
        <v>46187</v>
      </c>
      <c r="D72" s="154" t="str">
        <f aca="false">FIXTURE!G57</f>
        <v>Hungary</v>
      </c>
      <c r="E72" s="156" t="str">
        <f aca="false">IF(FIXTURE!E57="","—",IF(FIXTURE!E57&gt;FIXTURE!F57,"H",IF(FIXTURE!E57&lt;FIXTURE!F57,"A","D")))</f>
        <v>—</v>
      </c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57" t="n">
        <f aca="false">FIXTURE!E57</f>
        <v>0</v>
      </c>
      <c r="Q72" s="157" t="n">
        <f aca="false">FIXTURE!F57</f>
        <v>0</v>
      </c>
      <c r="R72" s="22" t="str">
        <f aca="false">IF(FIXTURE!E57="","Pending","Played")</f>
        <v>Pending</v>
      </c>
    </row>
    <row r="73" customFormat="false" ht="15.75" hidden="false" customHeight="true" outlineLevel="0" collapsed="false">
      <c r="A73" s="101" t="n">
        <f aca="false">FIXTURE!A58</f>
        <v>56</v>
      </c>
      <c r="B73" s="158" t="str">
        <f aca="false">FIXTURE!D58</f>
        <v>Qatar</v>
      </c>
      <c r="C73" s="159" t="n">
        <f aca="false">FIXTURE!B58</f>
        <v>46187</v>
      </c>
      <c r="D73" s="158" t="str">
        <f aca="false">FIXTURE!G58</f>
        <v>South Africa</v>
      </c>
      <c r="E73" s="156" t="str">
        <f aca="false">IF(FIXTURE!E58="","—",IF(FIXTURE!E58&gt;FIXTURE!F58,"H",IF(FIXTURE!E58&lt;FIXTURE!F58,"A","D")))</f>
        <v>—</v>
      </c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57" t="n">
        <f aca="false">FIXTURE!E58</f>
        <v>0</v>
      </c>
      <c r="Q73" s="157" t="n">
        <f aca="false">FIXTURE!F58</f>
        <v>0</v>
      </c>
      <c r="R73" s="32" t="str">
        <f aca="false">IF(FIXTURE!E58="","Pending","Played")</f>
        <v>Pending</v>
      </c>
    </row>
    <row r="74" customFormat="false" ht="15.75" hidden="false" customHeight="true" outlineLevel="0" collapsed="false">
      <c r="A74" s="153" t="n">
        <f aca="false">FIXTURE!A59</f>
        <v>57</v>
      </c>
      <c r="B74" s="154" t="str">
        <f aca="false">FIXTURE!D59</f>
        <v>Scotland</v>
      </c>
      <c r="C74" s="155" t="n">
        <f aca="false">FIXTURE!B59</f>
        <v>46193</v>
      </c>
      <c r="D74" s="154" t="str">
        <f aca="false">FIXTURE!G59</f>
        <v>Qatar</v>
      </c>
      <c r="E74" s="156" t="str">
        <f aca="false">IF(FIXTURE!E59="","—",IF(FIXTURE!E59&gt;FIXTURE!F59,"H",IF(FIXTURE!E59&lt;FIXTURE!F59,"A","D")))</f>
        <v>—</v>
      </c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57" t="n">
        <f aca="false">FIXTURE!E59</f>
        <v>0</v>
      </c>
      <c r="Q74" s="157" t="n">
        <f aca="false">FIXTURE!F59</f>
        <v>0</v>
      </c>
      <c r="R74" s="22" t="str">
        <f aca="false">IF(FIXTURE!E59="","Pending","Played")</f>
        <v>Pending</v>
      </c>
    </row>
    <row r="75" customFormat="false" ht="15.75" hidden="false" customHeight="true" outlineLevel="0" collapsed="false">
      <c r="A75" s="101" t="n">
        <f aca="false">FIXTURE!A60</f>
        <v>58</v>
      </c>
      <c r="B75" s="158" t="str">
        <f aca="false">FIXTURE!D60</f>
        <v>Hungary</v>
      </c>
      <c r="C75" s="159" t="n">
        <f aca="false">FIXTURE!B60</f>
        <v>46193</v>
      </c>
      <c r="D75" s="158" t="str">
        <f aca="false">FIXTURE!G60</f>
        <v>South Africa</v>
      </c>
      <c r="E75" s="156" t="str">
        <f aca="false">IF(FIXTURE!E60="","—",IF(FIXTURE!E60&gt;FIXTURE!F60,"H",IF(FIXTURE!E60&lt;FIXTURE!F60,"A","D")))</f>
        <v>—</v>
      </c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57" t="n">
        <f aca="false">FIXTURE!E60</f>
        <v>0</v>
      </c>
      <c r="Q75" s="157" t="n">
        <f aca="false">FIXTURE!F60</f>
        <v>0</v>
      </c>
      <c r="R75" s="32" t="str">
        <f aca="false">IF(FIXTURE!E60="","Pending","Played")</f>
        <v>Pending</v>
      </c>
    </row>
    <row r="76" customFormat="false" ht="15.75" hidden="false" customHeight="true" outlineLevel="0" collapsed="false">
      <c r="A76" s="153" t="n">
        <f aca="false">FIXTURE!A61</f>
        <v>59</v>
      </c>
      <c r="B76" s="154" t="str">
        <f aca="false">FIXTURE!D61</f>
        <v>Scotland</v>
      </c>
      <c r="C76" s="155" t="n">
        <f aca="false">FIXTURE!B61</f>
        <v>46199</v>
      </c>
      <c r="D76" s="154" t="str">
        <f aca="false">FIXTURE!G61</f>
        <v>South Africa</v>
      </c>
      <c r="E76" s="156" t="str">
        <f aca="false">IF(FIXTURE!E61="","—",IF(FIXTURE!E61&gt;FIXTURE!F61,"H",IF(FIXTURE!E61&lt;FIXTURE!F61,"A","D")))</f>
        <v>—</v>
      </c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57" t="n">
        <f aca="false">FIXTURE!E61</f>
        <v>0</v>
      </c>
      <c r="Q76" s="157" t="n">
        <f aca="false">FIXTURE!F61</f>
        <v>0</v>
      </c>
      <c r="R76" s="22" t="str">
        <f aca="false">IF(FIXTURE!E61="","Pending","Played")</f>
        <v>Pending</v>
      </c>
    </row>
    <row r="77" customFormat="false" ht="15.75" hidden="false" customHeight="true" outlineLevel="0" collapsed="false">
      <c r="A77" s="101" t="n">
        <f aca="false">FIXTURE!A62</f>
        <v>60</v>
      </c>
      <c r="B77" s="158" t="str">
        <f aca="false">FIXTURE!D62</f>
        <v>Hungary</v>
      </c>
      <c r="C77" s="159" t="n">
        <f aca="false">FIXTURE!B62</f>
        <v>46199</v>
      </c>
      <c r="D77" s="158" t="str">
        <f aca="false">FIXTURE!G62</f>
        <v>Qatar</v>
      </c>
      <c r="E77" s="156" t="str">
        <f aca="false">IF(FIXTURE!E62="","—",IF(FIXTURE!E62&gt;FIXTURE!F62,"H",IF(FIXTURE!E62&lt;FIXTURE!F62,"A","D")))</f>
        <v>—</v>
      </c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57" t="n">
        <f aca="false">FIXTURE!E62</f>
        <v>0</v>
      </c>
      <c r="Q77" s="157" t="n">
        <f aca="false">FIXTURE!F62</f>
        <v>0</v>
      </c>
      <c r="R77" s="32" t="str">
        <f aca="false">IF(FIXTURE!E62="","Pending","Played")</f>
        <v>Pending</v>
      </c>
    </row>
    <row r="78" customFormat="false" ht="15.75" hidden="false" customHeight="true" outlineLevel="0" collapsed="false">
      <c r="A78" s="153" t="n">
        <f aca="false">FIXTURE!A63</f>
        <v>61</v>
      </c>
      <c r="B78" s="154" t="str">
        <f aca="false">FIXTURE!D63</f>
        <v>Wales</v>
      </c>
      <c r="C78" s="155" t="n">
        <f aca="false">FIXTURE!B63</f>
        <v>46188</v>
      </c>
      <c r="D78" s="154" t="str">
        <f aca="false">FIXTURE!G63</f>
        <v>Czech Republic</v>
      </c>
      <c r="E78" s="156" t="str">
        <f aca="false">IF(FIXTURE!E63="","—",IF(FIXTURE!E63&gt;FIXTURE!F63,"H",IF(FIXTURE!E63&lt;FIXTURE!F63,"A","D")))</f>
        <v>—</v>
      </c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7" t="n">
        <f aca="false">FIXTURE!E63</f>
        <v>0</v>
      </c>
      <c r="Q78" s="157" t="n">
        <f aca="false">FIXTURE!F63</f>
        <v>0</v>
      </c>
      <c r="R78" s="22" t="str">
        <f aca="false">IF(FIXTURE!E63="","Pending","Played")</f>
        <v>Pending</v>
      </c>
    </row>
    <row r="79" customFormat="false" ht="15.75" hidden="false" customHeight="true" outlineLevel="0" collapsed="false">
      <c r="A79" s="101" t="n">
        <f aca="false">FIXTURE!A64</f>
        <v>62</v>
      </c>
      <c r="B79" s="158" t="str">
        <f aca="false">FIXTURE!D64</f>
        <v>Jamaica</v>
      </c>
      <c r="C79" s="159" t="n">
        <f aca="false">FIXTURE!B64</f>
        <v>46188</v>
      </c>
      <c r="D79" s="158" t="str">
        <f aca="false">FIXTURE!G64</f>
        <v>Algeria</v>
      </c>
      <c r="E79" s="156" t="str">
        <f aca="false">IF(FIXTURE!E64="","—",IF(FIXTURE!E64&gt;FIXTURE!F64,"H",IF(FIXTURE!E64&lt;FIXTURE!F64,"A","D")))</f>
        <v>—</v>
      </c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7" t="n">
        <f aca="false">FIXTURE!E64</f>
        <v>0</v>
      </c>
      <c r="Q79" s="157" t="n">
        <f aca="false">FIXTURE!F64</f>
        <v>0</v>
      </c>
      <c r="R79" s="32" t="str">
        <f aca="false">IF(FIXTURE!E64="","Pending","Played")</f>
        <v>Pending</v>
      </c>
    </row>
    <row r="80" customFormat="false" ht="15.75" hidden="false" customHeight="true" outlineLevel="0" collapsed="false">
      <c r="A80" s="153" t="n">
        <f aca="false">FIXTURE!A65</f>
        <v>63</v>
      </c>
      <c r="B80" s="154" t="str">
        <f aca="false">FIXTURE!D65</f>
        <v>Wales</v>
      </c>
      <c r="C80" s="155" t="n">
        <f aca="false">FIXTURE!B65</f>
        <v>46194</v>
      </c>
      <c r="D80" s="154" t="str">
        <f aca="false">FIXTURE!G65</f>
        <v>Jamaica</v>
      </c>
      <c r="E80" s="156" t="str">
        <f aca="false">IF(FIXTURE!E65="","—",IF(FIXTURE!E65&gt;FIXTURE!F65,"H",IF(FIXTURE!E65&lt;FIXTURE!F65,"A","D")))</f>
        <v>—</v>
      </c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7" t="n">
        <f aca="false">FIXTURE!E65</f>
        <v>0</v>
      </c>
      <c r="Q80" s="157" t="n">
        <f aca="false">FIXTURE!F65</f>
        <v>0</v>
      </c>
      <c r="R80" s="22" t="str">
        <f aca="false">IF(FIXTURE!E65="","Pending","Played")</f>
        <v>Pending</v>
      </c>
    </row>
    <row r="81" customFormat="false" ht="15.75" hidden="false" customHeight="true" outlineLevel="0" collapsed="false">
      <c r="A81" s="101" t="n">
        <f aca="false">FIXTURE!A66</f>
        <v>64</v>
      </c>
      <c r="B81" s="158" t="str">
        <f aca="false">FIXTURE!D66</f>
        <v>Czech Republic</v>
      </c>
      <c r="C81" s="159" t="n">
        <f aca="false">FIXTURE!B66</f>
        <v>46194</v>
      </c>
      <c r="D81" s="158" t="str">
        <f aca="false">FIXTURE!G66</f>
        <v>Algeria</v>
      </c>
      <c r="E81" s="156" t="str">
        <f aca="false">IF(FIXTURE!E66="","—",IF(FIXTURE!E66&gt;FIXTURE!F66,"H",IF(FIXTURE!E66&lt;FIXTURE!F66,"A","D")))</f>
        <v>—</v>
      </c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7" t="n">
        <f aca="false">FIXTURE!E66</f>
        <v>0</v>
      </c>
      <c r="Q81" s="157" t="n">
        <f aca="false">FIXTURE!F66</f>
        <v>0</v>
      </c>
      <c r="R81" s="32" t="str">
        <f aca="false">IF(FIXTURE!E66="","Pending","Played")</f>
        <v>Pending</v>
      </c>
    </row>
    <row r="82" customFormat="false" ht="15.75" hidden="false" customHeight="true" outlineLevel="0" collapsed="false">
      <c r="A82" s="153" t="n">
        <f aca="false">FIXTURE!A67</f>
        <v>65</v>
      </c>
      <c r="B82" s="154" t="str">
        <f aca="false">FIXTURE!D67</f>
        <v>Wales</v>
      </c>
      <c r="C82" s="155" t="n">
        <f aca="false">FIXTURE!B67</f>
        <v>46200</v>
      </c>
      <c r="D82" s="154" t="str">
        <f aca="false">FIXTURE!G67</f>
        <v>Algeria</v>
      </c>
      <c r="E82" s="156" t="str">
        <f aca="false">IF(FIXTURE!E67="","—",IF(FIXTURE!E67&gt;FIXTURE!F67,"H",IF(FIXTURE!E67&lt;FIXTURE!F67,"A","D")))</f>
        <v>—</v>
      </c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7" t="n">
        <f aca="false">FIXTURE!E67</f>
        <v>0</v>
      </c>
      <c r="Q82" s="157" t="n">
        <f aca="false">FIXTURE!F67</f>
        <v>0</v>
      </c>
      <c r="R82" s="22" t="str">
        <f aca="false">IF(FIXTURE!E67="","Pending","Played")</f>
        <v>Pending</v>
      </c>
    </row>
    <row r="83" customFormat="false" ht="15.75" hidden="false" customHeight="true" outlineLevel="0" collapsed="false">
      <c r="A83" s="101" t="n">
        <f aca="false">FIXTURE!A68</f>
        <v>66</v>
      </c>
      <c r="B83" s="158" t="str">
        <f aca="false">FIXTURE!D68</f>
        <v>Czech Republic</v>
      </c>
      <c r="C83" s="159" t="n">
        <f aca="false">FIXTURE!B68</f>
        <v>46200</v>
      </c>
      <c r="D83" s="158" t="str">
        <f aca="false">FIXTURE!G68</f>
        <v>Jamaica</v>
      </c>
      <c r="E83" s="156" t="str">
        <f aca="false">IF(FIXTURE!E68="","—",IF(FIXTURE!E68&gt;FIXTURE!F68,"H",IF(FIXTURE!E68&lt;FIXTURE!F68,"A","D")))</f>
        <v>—</v>
      </c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7" t="n">
        <f aca="false">FIXTURE!E68</f>
        <v>0</v>
      </c>
      <c r="Q83" s="157" t="n">
        <f aca="false">FIXTURE!F68</f>
        <v>0</v>
      </c>
      <c r="R83" s="32" t="str">
        <f aca="false">IF(FIXTURE!E68="","Pending","Played")</f>
        <v>Pending</v>
      </c>
    </row>
    <row r="84" customFormat="false" ht="15.75" hidden="false" customHeight="true" outlineLevel="0" collapsed="false">
      <c r="A84" s="153" t="n">
        <f aca="false">FIXTURE!A69</f>
        <v>67</v>
      </c>
      <c r="B84" s="154" t="str">
        <f aca="false">FIXTURE!D69</f>
        <v>Ukraine</v>
      </c>
      <c r="C84" s="155" t="n">
        <f aca="false">FIXTURE!B69</f>
        <v>46189</v>
      </c>
      <c r="D84" s="154" t="str">
        <f aca="false">FIXTURE!G69</f>
        <v>Greece</v>
      </c>
      <c r="E84" s="156" t="str">
        <f aca="false">IF(FIXTURE!E69="","—",IF(FIXTURE!E69&gt;FIXTURE!F69,"H",IF(FIXTURE!E69&lt;FIXTURE!F69,"A","D")))</f>
        <v>—</v>
      </c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57" t="n">
        <f aca="false">FIXTURE!E69</f>
        <v>0</v>
      </c>
      <c r="Q84" s="157" t="n">
        <f aca="false">FIXTURE!F69</f>
        <v>0</v>
      </c>
      <c r="R84" s="22" t="str">
        <f aca="false">IF(FIXTURE!E69="","Pending","Played")</f>
        <v>Pending</v>
      </c>
    </row>
    <row r="85" customFormat="false" ht="15.75" hidden="false" customHeight="true" outlineLevel="0" collapsed="false">
      <c r="A85" s="101" t="n">
        <f aca="false">FIXTURE!A70</f>
        <v>68</v>
      </c>
      <c r="B85" s="158" t="str">
        <f aca="false">FIXTURE!D70</f>
        <v>Honduras</v>
      </c>
      <c r="C85" s="159" t="n">
        <f aca="false">FIXTURE!B70</f>
        <v>46189</v>
      </c>
      <c r="D85" s="158" t="str">
        <f aca="false">FIXTURE!G70</f>
        <v>Egypt</v>
      </c>
      <c r="E85" s="156" t="str">
        <f aca="false">IF(FIXTURE!E70="","—",IF(FIXTURE!E70&gt;FIXTURE!F70,"H",IF(FIXTURE!E70&lt;FIXTURE!F70,"A","D")))</f>
        <v>—</v>
      </c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7" t="n">
        <f aca="false">FIXTURE!E70</f>
        <v>0</v>
      </c>
      <c r="Q85" s="157" t="n">
        <f aca="false">FIXTURE!F70</f>
        <v>0</v>
      </c>
      <c r="R85" s="32" t="str">
        <f aca="false">IF(FIXTURE!E70="","Pending","Played")</f>
        <v>Pending</v>
      </c>
    </row>
    <row r="86" customFormat="false" ht="15.75" hidden="false" customHeight="true" outlineLevel="0" collapsed="false">
      <c r="A86" s="153" t="n">
        <f aca="false">FIXTURE!A71</f>
        <v>69</v>
      </c>
      <c r="B86" s="154" t="str">
        <f aca="false">FIXTURE!D71</f>
        <v>Ukraine</v>
      </c>
      <c r="C86" s="155" t="n">
        <f aca="false">FIXTURE!B71</f>
        <v>46195</v>
      </c>
      <c r="D86" s="154" t="str">
        <f aca="false">FIXTURE!G71</f>
        <v>Honduras</v>
      </c>
      <c r="E86" s="156" t="str">
        <f aca="false">IF(FIXTURE!E71="","—",IF(FIXTURE!E71&gt;FIXTURE!F71,"H",IF(FIXTURE!E71&lt;FIXTURE!F71,"A","D")))</f>
        <v>—</v>
      </c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57" t="n">
        <f aca="false">FIXTURE!E71</f>
        <v>0</v>
      </c>
      <c r="Q86" s="157" t="n">
        <f aca="false">FIXTURE!F71</f>
        <v>0</v>
      </c>
      <c r="R86" s="22" t="str">
        <f aca="false">IF(FIXTURE!E71="","Pending","Played")</f>
        <v>Pending</v>
      </c>
    </row>
    <row r="87" customFormat="false" ht="15.75" hidden="false" customHeight="true" outlineLevel="0" collapsed="false">
      <c r="A87" s="101" t="n">
        <f aca="false">FIXTURE!A72</f>
        <v>70</v>
      </c>
      <c r="B87" s="158" t="str">
        <f aca="false">FIXTURE!D72</f>
        <v>Greece</v>
      </c>
      <c r="C87" s="159" t="n">
        <f aca="false">FIXTURE!B72</f>
        <v>46195</v>
      </c>
      <c r="D87" s="158" t="str">
        <f aca="false">FIXTURE!G72</f>
        <v>Egypt</v>
      </c>
      <c r="E87" s="156" t="str">
        <f aca="false">IF(FIXTURE!E72="","—",IF(FIXTURE!E72&gt;FIXTURE!F72,"H",IF(FIXTURE!E72&lt;FIXTURE!F72,"A","D")))</f>
        <v>—</v>
      </c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7" t="n">
        <f aca="false">FIXTURE!E72</f>
        <v>0</v>
      </c>
      <c r="Q87" s="157" t="n">
        <f aca="false">FIXTURE!F72</f>
        <v>0</v>
      </c>
      <c r="R87" s="32" t="str">
        <f aca="false">IF(FIXTURE!E72="","Pending","Played")</f>
        <v>Pending</v>
      </c>
    </row>
    <row r="88" customFormat="false" ht="15.75" hidden="false" customHeight="true" outlineLevel="0" collapsed="false">
      <c r="A88" s="153" t="n">
        <f aca="false">FIXTURE!A73</f>
        <v>71</v>
      </c>
      <c r="B88" s="154" t="str">
        <f aca="false">FIXTURE!D73</f>
        <v>Ukraine</v>
      </c>
      <c r="C88" s="155" t="n">
        <f aca="false">FIXTURE!B73</f>
        <v>46201</v>
      </c>
      <c r="D88" s="154" t="str">
        <f aca="false">FIXTURE!G73</f>
        <v>Egypt</v>
      </c>
      <c r="E88" s="156" t="str">
        <f aca="false">IF(FIXTURE!E73="","—",IF(FIXTURE!E73&gt;FIXTURE!F73,"H",IF(FIXTURE!E73&lt;FIXTURE!F73,"A","D")))</f>
        <v>—</v>
      </c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7" t="n">
        <f aca="false">FIXTURE!E73</f>
        <v>0</v>
      </c>
      <c r="Q88" s="157" t="n">
        <f aca="false">FIXTURE!F73</f>
        <v>0</v>
      </c>
      <c r="R88" s="22" t="str">
        <f aca="false">IF(FIXTURE!E73="","Pending","Played")</f>
        <v>Pending</v>
      </c>
    </row>
    <row r="89" customFormat="false" ht="15.75" hidden="false" customHeight="true" outlineLevel="0" collapsed="false">
      <c r="A89" s="101" t="n">
        <f aca="false">FIXTURE!A74</f>
        <v>72</v>
      </c>
      <c r="B89" s="158" t="str">
        <f aca="false">FIXTURE!D74</f>
        <v>Greece</v>
      </c>
      <c r="C89" s="159" t="n">
        <f aca="false">FIXTURE!B74</f>
        <v>46201</v>
      </c>
      <c r="D89" s="158" t="str">
        <f aca="false">FIXTURE!G74</f>
        <v>Honduras</v>
      </c>
      <c r="E89" s="156" t="str">
        <f aca="false">IF(FIXTURE!E74="","—",IF(FIXTURE!E74&gt;FIXTURE!F74,"H",IF(FIXTURE!E74&lt;FIXTURE!F74,"A","D")))</f>
        <v>—</v>
      </c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7" t="n">
        <f aca="false">FIXTURE!E74</f>
        <v>0</v>
      </c>
      <c r="Q89" s="157" t="n">
        <f aca="false">FIXTURE!F74</f>
        <v>0</v>
      </c>
      <c r="R89" s="32" t="str">
        <f aca="false">IF(FIXTURE!E74="","Pending","Played")</f>
        <v>Pending</v>
      </c>
    </row>
  </sheetData>
  <mergeCells count="4">
    <mergeCell ref="A1:R1"/>
    <mergeCell ref="A2:R2"/>
    <mergeCell ref="A3:C3"/>
    <mergeCell ref="A16:R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4A3B8"/>
    <pageSetUpPr fitToPage="true"/>
  </sheetPr>
  <dimension ref="A1:N1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9"/>
    <col collapsed="false" customWidth="true" hidden="false" outlineLevel="0" max="3" min="3" style="0" width="16"/>
    <col collapsed="false" customWidth="true" hidden="false" outlineLevel="0" max="5" min="4" style="0" width="4"/>
    <col collapsed="false" customWidth="true" hidden="false" outlineLevel="0" max="6" min="6" style="0" width="16"/>
    <col collapsed="false" customWidth="true" hidden="false" outlineLevel="0" max="7" min="7" style="0" width="18"/>
    <col collapsed="false" customWidth="true" hidden="false" outlineLevel="0" max="8" min="8" style="0" width="6"/>
    <col collapsed="false" customWidth="true" hidden="false" outlineLevel="0" max="9" min="9" style="0" width="4"/>
  </cols>
  <sheetData>
    <row r="1" customFormat="false" ht="27.75" hidden="false" customHeight="true" outlineLevel="0" collapsed="false">
      <c r="A1" s="160" t="s">
        <v>432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customFormat="false" ht="18" hidden="false" customHeight="true" outlineLevel="0" collapsed="false">
      <c r="A2" s="161" t="s">
        <v>433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customFormat="false" ht="15.75" hidden="false" customHeight="true" outlineLevel="0" collapsed="false">
      <c r="A3" s="34" t="s">
        <v>14</v>
      </c>
      <c r="B3" s="34" t="s">
        <v>15</v>
      </c>
      <c r="C3" s="34" t="s">
        <v>16</v>
      </c>
      <c r="D3" s="34" t="s">
        <v>17</v>
      </c>
      <c r="E3" s="34" t="s">
        <v>18</v>
      </c>
      <c r="F3" s="34" t="s">
        <v>19</v>
      </c>
      <c r="G3" s="34" t="s">
        <v>201</v>
      </c>
      <c r="H3" s="34" t="s">
        <v>20</v>
      </c>
      <c r="I3" s="34" t="s">
        <v>204</v>
      </c>
      <c r="J3" s="162"/>
      <c r="K3" s="162"/>
      <c r="L3" s="162"/>
      <c r="M3" s="162"/>
      <c r="N3" s="162"/>
    </row>
    <row r="4" customFormat="false" ht="15.75" hidden="false" customHeight="true" outlineLevel="0" collapsed="false">
      <c r="A4" s="163" t="n">
        <v>1</v>
      </c>
      <c r="B4" s="164" t="n">
        <v>46184</v>
      </c>
      <c r="C4" s="165" t="s">
        <v>41</v>
      </c>
      <c r="D4" s="166"/>
      <c r="E4" s="166"/>
      <c r="F4" s="165" t="s">
        <v>53</v>
      </c>
      <c r="G4" s="163" t="s">
        <v>151</v>
      </c>
      <c r="H4" s="167" t="s">
        <v>18</v>
      </c>
      <c r="I4" s="163" t="n">
        <v>1</v>
      </c>
      <c r="J4" s="162"/>
      <c r="K4" s="162"/>
      <c r="L4" s="162"/>
      <c r="M4" s="162"/>
      <c r="N4" s="162"/>
    </row>
    <row r="5" customFormat="false" ht="15.75" hidden="false" customHeight="true" outlineLevel="0" collapsed="false">
      <c r="A5" s="168" t="n">
        <v>2</v>
      </c>
      <c r="B5" s="169" t="n">
        <v>46184</v>
      </c>
      <c r="C5" s="170" t="s">
        <v>65</v>
      </c>
      <c r="D5" s="166"/>
      <c r="E5" s="166"/>
      <c r="F5" s="170" t="s">
        <v>77</v>
      </c>
      <c r="G5" s="168" t="s">
        <v>151</v>
      </c>
      <c r="H5" s="171" t="s">
        <v>18</v>
      </c>
      <c r="I5" s="168" t="n">
        <v>1</v>
      </c>
      <c r="J5" s="162"/>
      <c r="K5" s="162"/>
      <c r="L5" s="162"/>
      <c r="M5" s="162"/>
      <c r="N5" s="162"/>
    </row>
    <row r="6" customFormat="false" ht="15.75" hidden="false" customHeight="true" outlineLevel="0" collapsed="false">
      <c r="A6" s="163" t="n">
        <v>3</v>
      </c>
      <c r="B6" s="164" t="n">
        <v>46190</v>
      </c>
      <c r="C6" s="165" t="s">
        <v>41</v>
      </c>
      <c r="D6" s="166"/>
      <c r="E6" s="166"/>
      <c r="F6" s="165" t="s">
        <v>65</v>
      </c>
      <c r="G6" s="163" t="s">
        <v>153</v>
      </c>
      <c r="H6" s="167" t="s">
        <v>18</v>
      </c>
      <c r="I6" s="163" t="n">
        <v>2</v>
      </c>
      <c r="J6" s="162"/>
      <c r="K6" s="162"/>
      <c r="L6" s="162"/>
      <c r="M6" s="162"/>
      <c r="N6" s="162"/>
    </row>
    <row r="7" customFormat="false" ht="15.75" hidden="false" customHeight="true" outlineLevel="0" collapsed="false">
      <c r="A7" s="168" t="n">
        <v>4</v>
      </c>
      <c r="B7" s="169" t="n">
        <v>46190</v>
      </c>
      <c r="C7" s="170" t="s">
        <v>53</v>
      </c>
      <c r="D7" s="166"/>
      <c r="E7" s="166"/>
      <c r="F7" s="170" t="s">
        <v>77</v>
      </c>
      <c r="G7" s="168" t="s">
        <v>153</v>
      </c>
      <c r="H7" s="171" t="s">
        <v>18</v>
      </c>
      <c r="I7" s="168" t="n">
        <v>2</v>
      </c>
      <c r="J7" s="162"/>
      <c r="K7" s="162"/>
      <c r="L7" s="162"/>
      <c r="M7" s="162"/>
      <c r="N7" s="162"/>
    </row>
    <row r="8" customFormat="false" ht="15.75" hidden="false" customHeight="true" outlineLevel="0" collapsed="false">
      <c r="A8" s="163" t="n">
        <v>5</v>
      </c>
      <c r="B8" s="164" t="n">
        <v>46196</v>
      </c>
      <c r="C8" s="165" t="s">
        <v>41</v>
      </c>
      <c r="D8" s="166"/>
      <c r="E8" s="166"/>
      <c r="F8" s="165" t="s">
        <v>77</v>
      </c>
      <c r="G8" s="163" t="s">
        <v>174</v>
      </c>
      <c r="H8" s="167" t="s">
        <v>18</v>
      </c>
      <c r="I8" s="163" t="n">
        <v>3</v>
      </c>
      <c r="J8" s="162"/>
      <c r="K8" s="162"/>
      <c r="L8" s="162"/>
      <c r="M8" s="162"/>
      <c r="N8" s="162"/>
    </row>
    <row r="9" customFormat="false" ht="15.75" hidden="false" customHeight="true" outlineLevel="0" collapsed="false">
      <c r="A9" s="168" t="n">
        <v>6</v>
      </c>
      <c r="B9" s="169" t="n">
        <v>46196</v>
      </c>
      <c r="C9" s="170" t="s">
        <v>53</v>
      </c>
      <c r="D9" s="166"/>
      <c r="E9" s="166"/>
      <c r="F9" s="170" t="s">
        <v>65</v>
      </c>
      <c r="G9" s="168" t="s">
        <v>174</v>
      </c>
      <c r="H9" s="171" t="s">
        <v>18</v>
      </c>
      <c r="I9" s="168" t="n">
        <v>3</v>
      </c>
      <c r="J9" s="162"/>
      <c r="K9" s="162"/>
      <c r="L9" s="162"/>
      <c r="M9" s="162"/>
      <c r="N9" s="162"/>
    </row>
    <row r="10" customFormat="false" ht="15.75" hidden="false" customHeight="true" outlineLevel="0" collapsed="false">
      <c r="A10" s="163" t="n">
        <v>7</v>
      </c>
      <c r="B10" s="164" t="n">
        <v>46185</v>
      </c>
      <c r="C10" s="165" t="s">
        <v>43</v>
      </c>
      <c r="D10" s="166"/>
      <c r="E10" s="166"/>
      <c r="F10" s="165" t="s">
        <v>55</v>
      </c>
      <c r="G10" s="163" t="s">
        <v>182</v>
      </c>
      <c r="H10" s="167" t="s">
        <v>161</v>
      </c>
      <c r="I10" s="163" t="n">
        <v>1</v>
      </c>
      <c r="J10" s="162"/>
      <c r="K10" s="162"/>
      <c r="L10" s="162"/>
      <c r="M10" s="162"/>
      <c r="N10" s="162"/>
    </row>
    <row r="11" customFormat="false" ht="15.75" hidden="false" customHeight="true" outlineLevel="0" collapsed="false">
      <c r="A11" s="168" t="n">
        <v>8</v>
      </c>
      <c r="B11" s="169" t="n">
        <v>46185</v>
      </c>
      <c r="C11" s="170" t="s">
        <v>67</v>
      </c>
      <c r="D11" s="166"/>
      <c r="E11" s="166"/>
      <c r="F11" s="170" t="s">
        <v>79</v>
      </c>
      <c r="G11" s="168" t="s">
        <v>182</v>
      </c>
      <c r="H11" s="171" t="s">
        <v>161</v>
      </c>
      <c r="I11" s="168" t="n">
        <v>1</v>
      </c>
      <c r="J11" s="162"/>
      <c r="K11" s="162"/>
      <c r="L11" s="162"/>
      <c r="M11" s="162"/>
      <c r="N11" s="162"/>
    </row>
    <row r="12" customFormat="false" ht="15.75" hidden="false" customHeight="true" outlineLevel="0" collapsed="false">
      <c r="A12" s="163" t="n">
        <v>9</v>
      </c>
      <c r="B12" s="164" t="n">
        <v>46191</v>
      </c>
      <c r="C12" s="165" t="s">
        <v>43</v>
      </c>
      <c r="D12" s="166"/>
      <c r="E12" s="166"/>
      <c r="F12" s="165" t="s">
        <v>67</v>
      </c>
      <c r="G12" s="163" t="s">
        <v>166</v>
      </c>
      <c r="H12" s="167" t="s">
        <v>161</v>
      </c>
      <c r="I12" s="163" t="n">
        <v>2</v>
      </c>
      <c r="J12" s="162"/>
      <c r="K12" s="162"/>
      <c r="L12" s="162"/>
      <c r="M12" s="162"/>
      <c r="N12" s="162"/>
    </row>
    <row r="13" customFormat="false" ht="15.75" hidden="false" customHeight="true" outlineLevel="0" collapsed="false">
      <c r="A13" s="168" t="n">
        <v>10</v>
      </c>
      <c r="B13" s="169" t="n">
        <v>46191</v>
      </c>
      <c r="C13" s="170" t="s">
        <v>55</v>
      </c>
      <c r="D13" s="166"/>
      <c r="E13" s="166"/>
      <c r="F13" s="170" t="s">
        <v>79</v>
      </c>
      <c r="G13" s="168" t="s">
        <v>166</v>
      </c>
      <c r="H13" s="171" t="s">
        <v>161</v>
      </c>
      <c r="I13" s="168" t="n">
        <v>2</v>
      </c>
      <c r="J13" s="162"/>
      <c r="K13" s="162"/>
      <c r="L13" s="162"/>
      <c r="M13" s="162"/>
      <c r="N13" s="162"/>
    </row>
    <row r="14" customFormat="false" ht="15.75" hidden="false" customHeight="true" outlineLevel="0" collapsed="false">
      <c r="A14" s="163" t="n">
        <v>11</v>
      </c>
      <c r="B14" s="164" t="n">
        <v>46197</v>
      </c>
      <c r="C14" s="165" t="s">
        <v>43</v>
      </c>
      <c r="D14" s="166"/>
      <c r="E14" s="166"/>
      <c r="F14" s="165" t="s">
        <v>79</v>
      </c>
      <c r="G14" s="163" t="s">
        <v>156</v>
      </c>
      <c r="H14" s="167" t="s">
        <v>161</v>
      </c>
      <c r="I14" s="163" t="n">
        <v>3</v>
      </c>
      <c r="J14" s="162"/>
      <c r="K14" s="162"/>
      <c r="L14" s="162"/>
      <c r="M14" s="162"/>
      <c r="N14" s="162"/>
    </row>
    <row r="15" customFormat="false" ht="15.75" hidden="false" customHeight="true" outlineLevel="0" collapsed="false">
      <c r="A15" s="168" t="n">
        <v>12</v>
      </c>
      <c r="B15" s="169" t="n">
        <v>46197</v>
      </c>
      <c r="C15" s="170" t="s">
        <v>55</v>
      </c>
      <c r="D15" s="166"/>
      <c r="E15" s="166"/>
      <c r="F15" s="170" t="s">
        <v>67</v>
      </c>
      <c r="G15" s="168" t="s">
        <v>156</v>
      </c>
      <c r="H15" s="171" t="s">
        <v>161</v>
      </c>
      <c r="I15" s="168" t="n">
        <v>3</v>
      </c>
      <c r="J15" s="162"/>
      <c r="K15" s="162"/>
      <c r="L15" s="162"/>
      <c r="M15" s="162"/>
      <c r="N15" s="162"/>
    </row>
    <row r="16" customFormat="false" ht="15.75" hidden="false" customHeight="true" outlineLevel="0" collapsed="false">
      <c r="A16" s="163" t="n">
        <v>13</v>
      </c>
      <c r="B16" s="164" t="n">
        <v>46186</v>
      </c>
      <c r="C16" s="165" t="s">
        <v>45</v>
      </c>
      <c r="D16" s="166"/>
      <c r="E16" s="166"/>
      <c r="F16" s="165" t="s">
        <v>57</v>
      </c>
      <c r="G16" s="163" t="s">
        <v>174</v>
      </c>
      <c r="H16" s="167" t="s">
        <v>171</v>
      </c>
      <c r="I16" s="163" t="n">
        <v>1</v>
      </c>
      <c r="J16" s="162"/>
      <c r="K16" s="162"/>
      <c r="L16" s="162"/>
      <c r="M16" s="162"/>
      <c r="N16" s="162"/>
    </row>
    <row r="17" customFormat="false" ht="15.75" hidden="false" customHeight="true" outlineLevel="0" collapsed="false">
      <c r="A17" s="168" t="n">
        <v>14</v>
      </c>
      <c r="B17" s="169" t="n">
        <v>46186</v>
      </c>
      <c r="C17" s="170" t="s">
        <v>69</v>
      </c>
      <c r="D17" s="166"/>
      <c r="E17" s="166"/>
      <c r="F17" s="170" t="s">
        <v>81</v>
      </c>
      <c r="G17" s="168" t="s">
        <v>174</v>
      </c>
      <c r="H17" s="171" t="s">
        <v>171</v>
      </c>
      <c r="I17" s="168" t="n">
        <v>1</v>
      </c>
      <c r="J17" s="162"/>
      <c r="K17" s="162"/>
      <c r="L17" s="162"/>
      <c r="M17" s="162"/>
      <c r="N17" s="162"/>
    </row>
    <row r="18" customFormat="false" ht="15.75" hidden="false" customHeight="true" outlineLevel="0" collapsed="false">
      <c r="A18" s="163" t="n">
        <v>15</v>
      </c>
      <c r="B18" s="164" t="n">
        <v>46192</v>
      </c>
      <c r="C18" s="165" t="s">
        <v>45</v>
      </c>
      <c r="D18" s="166"/>
      <c r="E18" s="166"/>
      <c r="F18" s="165" t="s">
        <v>69</v>
      </c>
      <c r="G18" s="163" t="s">
        <v>169</v>
      </c>
      <c r="H18" s="167" t="s">
        <v>171</v>
      </c>
      <c r="I18" s="163" t="n">
        <v>2</v>
      </c>
      <c r="J18" s="162"/>
      <c r="K18" s="162"/>
      <c r="L18" s="162"/>
      <c r="M18" s="162"/>
      <c r="N18" s="162"/>
    </row>
    <row r="19" customFormat="false" ht="15.75" hidden="false" customHeight="true" outlineLevel="0" collapsed="false">
      <c r="A19" s="168" t="n">
        <v>16</v>
      </c>
      <c r="B19" s="169" t="n">
        <v>46192</v>
      </c>
      <c r="C19" s="170" t="s">
        <v>57</v>
      </c>
      <c r="D19" s="166"/>
      <c r="E19" s="166"/>
      <c r="F19" s="170" t="s">
        <v>81</v>
      </c>
      <c r="G19" s="168" t="s">
        <v>169</v>
      </c>
      <c r="H19" s="171" t="s">
        <v>171</v>
      </c>
      <c r="I19" s="168" t="n">
        <v>2</v>
      </c>
      <c r="J19" s="162"/>
      <c r="K19" s="162"/>
      <c r="L19" s="162"/>
      <c r="M19" s="162"/>
      <c r="N19" s="162"/>
    </row>
    <row r="20" customFormat="false" ht="15.75" hidden="false" customHeight="true" outlineLevel="0" collapsed="false">
      <c r="A20" s="163" t="n">
        <v>17</v>
      </c>
      <c r="B20" s="164" t="n">
        <v>46198</v>
      </c>
      <c r="C20" s="165" t="s">
        <v>45</v>
      </c>
      <c r="D20" s="166"/>
      <c r="E20" s="166"/>
      <c r="F20" s="165" t="s">
        <v>81</v>
      </c>
      <c r="G20" s="163" t="s">
        <v>151</v>
      </c>
      <c r="H20" s="167" t="s">
        <v>171</v>
      </c>
      <c r="I20" s="163" t="n">
        <v>3</v>
      </c>
      <c r="J20" s="162"/>
      <c r="K20" s="162"/>
      <c r="L20" s="162"/>
      <c r="M20" s="162"/>
      <c r="N20" s="162"/>
    </row>
    <row r="21" customFormat="false" ht="15.75" hidden="false" customHeight="true" outlineLevel="0" collapsed="false">
      <c r="A21" s="168" t="n">
        <v>18</v>
      </c>
      <c r="B21" s="169" t="n">
        <v>46198</v>
      </c>
      <c r="C21" s="170" t="s">
        <v>57</v>
      </c>
      <c r="D21" s="166"/>
      <c r="E21" s="166"/>
      <c r="F21" s="170" t="s">
        <v>69</v>
      </c>
      <c r="G21" s="168" t="s">
        <v>151</v>
      </c>
      <c r="H21" s="171" t="s">
        <v>171</v>
      </c>
      <c r="I21" s="168" t="n">
        <v>3</v>
      </c>
      <c r="J21" s="162"/>
      <c r="K21" s="162"/>
      <c r="L21" s="162"/>
      <c r="M21" s="162"/>
      <c r="N21" s="162"/>
    </row>
    <row r="22" customFormat="false" ht="15.75" hidden="false" customHeight="true" outlineLevel="0" collapsed="false">
      <c r="A22" s="163" t="n">
        <v>19</v>
      </c>
      <c r="B22" s="164" t="n">
        <v>46187</v>
      </c>
      <c r="C22" s="165" t="s">
        <v>47</v>
      </c>
      <c r="D22" s="166"/>
      <c r="E22" s="166"/>
      <c r="F22" s="165" t="s">
        <v>59</v>
      </c>
      <c r="G22" s="163" t="s">
        <v>172</v>
      </c>
      <c r="H22" s="167" t="s">
        <v>181</v>
      </c>
      <c r="I22" s="163" t="n">
        <v>1</v>
      </c>
      <c r="J22" s="162"/>
      <c r="K22" s="162"/>
      <c r="L22" s="162"/>
      <c r="M22" s="162"/>
      <c r="N22" s="162"/>
    </row>
    <row r="23" customFormat="false" ht="15.75" hidden="false" customHeight="true" outlineLevel="0" collapsed="false">
      <c r="A23" s="168" t="n">
        <v>20</v>
      </c>
      <c r="B23" s="169" t="n">
        <v>46187</v>
      </c>
      <c r="C23" s="170" t="s">
        <v>71</v>
      </c>
      <c r="D23" s="166"/>
      <c r="E23" s="166"/>
      <c r="F23" s="170" t="s">
        <v>83</v>
      </c>
      <c r="G23" s="168" t="s">
        <v>172</v>
      </c>
      <c r="H23" s="171" t="s">
        <v>181</v>
      </c>
      <c r="I23" s="168" t="n">
        <v>1</v>
      </c>
      <c r="J23" s="162"/>
      <c r="K23" s="162"/>
      <c r="L23" s="162"/>
      <c r="M23" s="162"/>
      <c r="N23" s="162"/>
    </row>
    <row r="24" customFormat="false" ht="15.75" hidden="false" customHeight="true" outlineLevel="0" collapsed="false">
      <c r="A24" s="163" t="n">
        <v>21</v>
      </c>
      <c r="B24" s="164" t="n">
        <v>46193</v>
      </c>
      <c r="C24" s="165" t="s">
        <v>47</v>
      </c>
      <c r="D24" s="166"/>
      <c r="E24" s="166"/>
      <c r="F24" s="165" t="s">
        <v>71</v>
      </c>
      <c r="G24" s="163" t="s">
        <v>177</v>
      </c>
      <c r="H24" s="167" t="s">
        <v>181</v>
      </c>
      <c r="I24" s="163" t="n">
        <v>2</v>
      </c>
      <c r="J24" s="162"/>
      <c r="K24" s="162"/>
      <c r="L24" s="162"/>
      <c r="M24" s="162"/>
      <c r="N24" s="162"/>
    </row>
    <row r="25" customFormat="false" ht="15.75" hidden="false" customHeight="true" outlineLevel="0" collapsed="false">
      <c r="A25" s="168" t="n">
        <v>22</v>
      </c>
      <c r="B25" s="169" t="n">
        <v>46193</v>
      </c>
      <c r="C25" s="170" t="s">
        <v>59</v>
      </c>
      <c r="D25" s="166"/>
      <c r="E25" s="166"/>
      <c r="F25" s="170" t="s">
        <v>83</v>
      </c>
      <c r="G25" s="168" t="s">
        <v>177</v>
      </c>
      <c r="H25" s="171" t="s">
        <v>181</v>
      </c>
      <c r="I25" s="168" t="n">
        <v>2</v>
      </c>
      <c r="J25" s="162"/>
      <c r="K25" s="162"/>
      <c r="L25" s="162"/>
      <c r="M25" s="162"/>
      <c r="N25" s="162"/>
    </row>
    <row r="26" customFormat="false" ht="15.75" hidden="false" customHeight="true" outlineLevel="0" collapsed="false">
      <c r="A26" s="163" t="n">
        <v>23</v>
      </c>
      <c r="B26" s="164" t="n">
        <v>46199</v>
      </c>
      <c r="C26" s="165" t="s">
        <v>47</v>
      </c>
      <c r="D26" s="166"/>
      <c r="E26" s="166"/>
      <c r="F26" s="165" t="s">
        <v>83</v>
      </c>
      <c r="G26" s="163" t="s">
        <v>164</v>
      </c>
      <c r="H26" s="167" t="s">
        <v>181</v>
      </c>
      <c r="I26" s="163" t="n">
        <v>3</v>
      </c>
      <c r="J26" s="162"/>
      <c r="K26" s="162"/>
      <c r="L26" s="162"/>
      <c r="M26" s="162"/>
      <c r="N26" s="162"/>
    </row>
    <row r="27" customFormat="false" ht="15.75" hidden="false" customHeight="true" outlineLevel="0" collapsed="false">
      <c r="A27" s="168" t="n">
        <v>24</v>
      </c>
      <c r="B27" s="169" t="n">
        <v>46199</v>
      </c>
      <c r="C27" s="170" t="s">
        <v>59</v>
      </c>
      <c r="D27" s="166"/>
      <c r="E27" s="166"/>
      <c r="F27" s="170" t="s">
        <v>71</v>
      </c>
      <c r="G27" s="168" t="s">
        <v>164</v>
      </c>
      <c r="H27" s="171" t="s">
        <v>181</v>
      </c>
      <c r="I27" s="168" t="n">
        <v>3</v>
      </c>
      <c r="J27" s="162"/>
      <c r="K27" s="162"/>
      <c r="L27" s="162"/>
      <c r="M27" s="162"/>
      <c r="N27" s="162"/>
    </row>
    <row r="28" customFormat="false" ht="15.75" hidden="false" customHeight="true" outlineLevel="0" collapsed="false">
      <c r="A28" s="163" t="n">
        <v>25</v>
      </c>
      <c r="B28" s="164" t="n">
        <v>46188</v>
      </c>
      <c r="C28" s="165" t="s">
        <v>49</v>
      </c>
      <c r="D28" s="166"/>
      <c r="E28" s="166"/>
      <c r="F28" s="165" t="s">
        <v>61</v>
      </c>
      <c r="G28" s="163" t="s">
        <v>162</v>
      </c>
      <c r="H28" s="167" t="s">
        <v>190</v>
      </c>
      <c r="I28" s="163" t="n">
        <v>1</v>
      </c>
      <c r="J28" s="162"/>
      <c r="K28" s="162"/>
      <c r="L28" s="162"/>
      <c r="M28" s="162"/>
      <c r="N28" s="162"/>
    </row>
    <row r="29" customFormat="false" ht="15.75" hidden="false" customHeight="true" outlineLevel="0" collapsed="false">
      <c r="A29" s="168" t="n">
        <v>26</v>
      </c>
      <c r="B29" s="169" t="n">
        <v>46188</v>
      </c>
      <c r="C29" s="170" t="s">
        <v>73</v>
      </c>
      <c r="D29" s="166"/>
      <c r="E29" s="166"/>
      <c r="F29" s="170" t="s">
        <v>85</v>
      </c>
      <c r="G29" s="168" t="s">
        <v>162</v>
      </c>
      <c r="H29" s="171" t="s">
        <v>190</v>
      </c>
      <c r="I29" s="168" t="n">
        <v>1</v>
      </c>
      <c r="J29" s="162"/>
      <c r="K29" s="162"/>
      <c r="L29" s="162"/>
      <c r="M29" s="162"/>
      <c r="N29" s="162"/>
    </row>
    <row r="30" customFormat="false" ht="15.75" hidden="false" customHeight="true" outlineLevel="0" collapsed="false">
      <c r="A30" s="163" t="n">
        <v>27</v>
      </c>
      <c r="B30" s="164" t="n">
        <v>46194</v>
      </c>
      <c r="C30" s="165" t="s">
        <v>49</v>
      </c>
      <c r="D30" s="166"/>
      <c r="E30" s="166"/>
      <c r="F30" s="165" t="s">
        <v>73</v>
      </c>
      <c r="G30" s="163" t="s">
        <v>153</v>
      </c>
      <c r="H30" s="167" t="s">
        <v>190</v>
      </c>
      <c r="I30" s="163" t="n">
        <v>2</v>
      </c>
      <c r="J30" s="162"/>
      <c r="K30" s="162"/>
      <c r="L30" s="162"/>
      <c r="M30" s="162"/>
      <c r="N30" s="162"/>
    </row>
    <row r="31" customFormat="false" ht="15.75" hidden="false" customHeight="true" outlineLevel="0" collapsed="false">
      <c r="A31" s="168" t="n">
        <v>28</v>
      </c>
      <c r="B31" s="169" t="n">
        <v>46194</v>
      </c>
      <c r="C31" s="170" t="s">
        <v>61</v>
      </c>
      <c r="D31" s="166"/>
      <c r="E31" s="166"/>
      <c r="F31" s="170" t="s">
        <v>85</v>
      </c>
      <c r="G31" s="168" t="s">
        <v>153</v>
      </c>
      <c r="H31" s="171" t="s">
        <v>190</v>
      </c>
      <c r="I31" s="168" t="n">
        <v>2</v>
      </c>
      <c r="J31" s="162"/>
      <c r="K31" s="162"/>
      <c r="L31" s="162"/>
      <c r="M31" s="162"/>
      <c r="N31" s="162"/>
    </row>
    <row r="32" customFormat="false" ht="15.75" hidden="false" customHeight="true" outlineLevel="0" collapsed="false">
      <c r="A32" s="163" t="n">
        <v>29</v>
      </c>
      <c r="B32" s="164" t="n">
        <v>46200</v>
      </c>
      <c r="C32" s="165" t="s">
        <v>49</v>
      </c>
      <c r="D32" s="166"/>
      <c r="E32" s="166"/>
      <c r="F32" s="165" t="s">
        <v>85</v>
      </c>
      <c r="G32" s="163" t="s">
        <v>156</v>
      </c>
      <c r="H32" s="167" t="s">
        <v>190</v>
      </c>
      <c r="I32" s="163" t="n">
        <v>3</v>
      </c>
      <c r="J32" s="162"/>
      <c r="K32" s="162"/>
      <c r="L32" s="162"/>
      <c r="M32" s="162"/>
      <c r="N32" s="162"/>
    </row>
    <row r="33" customFormat="false" ht="15.75" hidden="false" customHeight="true" outlineLevel="0" collapsed="false">
      <c r="A33" s="168" t="n">
        <v>30</v>
      </c>
      <c r="B33" s="169" t="n">
        <v>46200</v>
      </c>
      <c r="C33" s="170" t="s">
        <v>61</v>
      </c>
      <c r="D33" s="166"/>
      <c r="E33" s="166"/>
      <c r="F33" s="170" t="s">
        <v>73</v>
      </c>
      <c r="G33" s="168" t="s">
        <v>156</v>
      </c>
      <c r="H33" s="171" t="s">
        <v>190</v>
      </c>
      <c r="I33" s="168" t="n">
        <v>3</v>
      </c>
      <c r="J33" s="162"/>
      <c r="K33" s="162"/>
      <c r="L33" s="162"/>
      <c r="M33" s="162"/>
      <c r="N33" s="162"/>
    </row>
    <row r="34" customFormat="false" ht="15.75" hidden="false" customHeight="true" outlineLevel="0" collapsed="false">
      <c r="A34" s="163" t="n">
        <v>31</v>
      </c>
      <c r="B34" s="164" t="n">
        <v>46189</v>
      </c>
      <c r="C34" s="165" t="s">
        <v>51</v>
      </c>
      <c r="D34" s="166"/>
      <c r="E34" s="166"/>
      <c r="F34" s="165" t="s">
        <v>63</v>
      </c>
      <c r="G34" s="163" t="s">
        <v>184</v>
      </c>
      <c r="H34" s="167" t="s">
        <v>191</v>
      </c>
      <c r="I34" s="163" t="n">
        <v>1</v>
      </c>
      <c r="J34" s="162"/>
      <c r="K34" s="162"/>
      <c r="L34" s="162"/>
      <c r="M34" s="162"/>
      <c r="N34" s="162"/>
    </row>
    <row r="35" customFormat="false" ht="15.75" hidden="false" customHeight="true" outlineLevel="0" collapsed="false">
      <c r="A35" s="168" t="n">
        <v>32</v>
      </c>
      <c r="B35" s="169" t="n">
        <v>46189</v>
      </c>
      <c r="C35" s="170" t="s">
        <v>75</v>
      </c>
      <c r="D35" s="166"/>
      <c r="E35" s="166"/>
      <c r="F35" s="170" t="s">
        <v>87</v>
      </c>
      <c r="G35" s="168" t="s">
        <v>184</v>
      </c>
      <c r="H35" s="171" t="s">
        <v>191</v>
      </c>
      <c r="I35" s="168" t="n">
        <v>1</v>
      </c>
      <c r="J35" s="162"/>
      <c r="K35" s="162"/>
      <c r="L35" s="162"/>
      <c r="M35" s="162"/>
      <c r="N35" s="162"/>
    </row>
    <row r="36" customFormat="false" ht="15.75" hidden="false" customHeight="true" outlineLevel="0" collapsed="false">
      <c r="A36" s="163" t="n">
        <v>33</v>
      </c>
      <c r="B36" s="164" t="n">
        <v>46195</v>
      </c>
      <c r="C36" s="165" t="s">
        <v>51</v>
      </c>
      <c r="D36" s="166"/>
      <c r="E36" s="166"/>
      <c r="F36" s="165" t="s">
        <v>75</v>
      </c>
      <c r="G36" s="163" t="s">
        <v>179</v>
      </c>
      <c r="H36" s="167" t="s">
        <v>191</v>
      </c>
      <c r="I36" s="163" t="n">
        <v>2</v>
      </c>
      <c r="J36" s="162"/>
      <c r="K36" s="162"/>
      <c r="L36" s="162"/>
      <c r="M36" s="162"/>
      <c r="N36" s="162"/>
    </row>
    <row r="37" customFormat="false" ht="15.75" hidden="false" customHeight="true" outlineLevel="0" collapsed="false">
      <c r="A37" s="168" t="n">
        <v>34</v>
      </c>
      <c r="B37" s="169" t="n">
        <v>46195</v>
      </c>
      <c r="C37" s="170" t="s">
        <v>63</v>
      </c>
      <c r="D37" s="166"/>
      <c r="E37" s="166"/>
      <c r="F37" s="170" t="s">
        <v>87</v>
      </c>
      <c r="G37" s="168" t="s">
        <v>179</v>
      </c>
      <c r="H37" s="171" t="s">
        <v>191</v>
      </c>
      <c r="I37" s="168" t="n">
        <v>2</v>
      </c>
      <c r="J37" s="162"/>
      <c r="K37" s="162"/>
      <c r="L37" s="162"/>
      <c r="M37" s="162"/>
      <c r="N37" s="162"/>
    </row>
    <row r="38" customFormat="false" ht="15.75" hidden="false" customHeight="true" outlineLevel="0" collapsed="false">
      <c r="A38" s="163" t="n">
        <v>35</v>
      </c>
      <c r="B38" s="164" t="n">
        <v>46201</v>
      </c>
      <c r="C38" s="165" t="s">
        <v>51</v>
      </c>
      <c r="D38" s="166"/>
      <c r="E38" s="166"/>
      <c r="F38" s="165" t="s">
        <v>87</v>
      </c>
      <c r="G38" s="163" t="s">
        <v>166</v>
      </c>
      <c r="H38" s="167" t="s">
        <v>191</v>
      </c>
      <c r="I38" s="163" t="n">
        <v>3</v>
      </c>
      <c r="J38" s="162"/>
      <c r="K38" s="162"/>
      <c r="L38" s="162"/>
      <c r="M38" s="162"/>
      <c r="N38" s="162"/>
    </row>
    <row r="39" customFormat="false" ht="15.75" hidden="false" customHeight="true" outlineLevel="0" collapsed="false">
      <c r="A39" s="168" t="n">
        <v>36</v>
      </c>
      <c r="B39" s="169" t="n">
        <v>46201</v>
      </c>
      <c r="C39" s="170" t="s">
        <v>63</v>
      </c>
      <c r="D39" s="166"/>
      <c r="E39" s="166"/>
      <c r="F39" s="170" t="s">
        <v>75</v>
      </c>
      <c r="G39" s="168" t="s">
        <v>166</v>
      </c>
      <c r="H39" s="171" t="s">
        <v>191</v>
      </c>
      <c r="I39" s="168" t="n">
        <v>3</v>
      </c>
      <c r="J39" s="162"/>
      <c r="K39" s="162"/>
      <c r="L39" s="162"/>
      <c r="M39" s="162"/>
      <c r="N39" s="162"/>
    </row>
    <row r="40" customFormat="false" ht="15.75" hidden="false" customHeight="true" outlineLevel="0" collapsed="false">
      <c r="A40" s="163" t="n">
        <v>37</v>
      </c>
      <c r="B40" s="164" t="n">
        <v>46184</v>
      </c>
      <c r="C40" s="165" t="s">
        <v>95</v>
      </c>
      <c r="D40" s="166"/>
      <c r="E40" s="166"/>
      <c r="F40" s="165" t="s">
        <v>107</v>
      </c>
      <c r="G40" s="163" t="s">
        <v>169</v>
      </c>
      <c r="H40" s="167" t="s">
        <v>192</v>
      </c>
      <c r="I40" s="163" t="n">
        <v>1</v>
      </c>
      <c r="J40" s="162"/>
      <c r="K40" s="162"/>
      <c r="L40" s="162"/>
      <c r="M40" s="162"/>
      <c r="N40" s="162"/>
    </row>
    <row r="41" customFormat="false" ht="15.75" hidden="false" customHeight="true" outlineLevel="0" collapsed="false">
      <c r="A41" s="168" t="n">
        <v>38</v>
      </c>
      <c r="B41" s="169" t="n">
        <v>46184</v>
      </c>
      <c r="C41" s="170" t="s">
        <v>119</v>
      </c>
      <c r="D41" s="166"/>
      <c r="E41" s="166"/>
      <c r="F41" s="170" t="s">
        <v>131</v>
      </c>
      <c r="G41" s="168" t="s">
        <v>169</v>
      </c>
      <c r="H41" s="171" t="s">
        <v>192</v>
      </c>
      <c r="I41" s="168" t="n">
        <v>1</v>
      </c>
      <c r="J41" s="162"/>
      <c r="K41" s="162"/>
      <c r="L41" s="162"/>
      <c r="M41" s="162"/>
      <c r="N41" s="162"/>
    </row>
    <row r="42" customFormat="false" ht="15.75" hidden="false" customHeight="true" outlineLevel="0" collapsed="false">
      <c r="A42" s="163" t="n">
        <v>39</v>
      </c>
      <c r="B42" s="164" t="n">
        <v>46190</v>
      </c>
      <c r="C42" s="165" t="s">
        <v>95</v>
      </c>
      <c r="D42" s="166"/>
      <c r="E42" s="166"/>
      <c r="F42" s="165" t="s">
        <v>119</v>
      </c>
      <c r="G42" s="163" t="s">
        <v>159</v>
      </c>
      <c r="H42" s="167" t="s">
        <v>192</v>
      </c>
      <c r="I42" s="163" t="n">
        <v>2</v>
      </c>
      <c r="J42" s="162"/>
      <c r="K42" s="162"/>
      <c r="L42" s="162"/>
      <c r="M42" s="162"/>
      <c r="N42" s="162"/>
    </row>
    <row r="43" customFormat="false" ht="15.75" hidden="false" customHeight="true" outlineLevel="0" collapsed="false">
      <c r="A43" s="168" t="n">
        <v>40</v>
      </c>
      <c r="B43" s="169" t="n">
        <v>46190</v>
      </c>
      <c r="C43" s="170" t="s">
        <v>107</v>
      </c>
      <c r="D43" s="166"/>
      <c r="E43" s="166"/>
      <c r="F43" s="170" t="s">
        <v>131</v>
      </c>
      <c r="G43" s="168" t="s">
        <v>159</v>
      </c>
      <c r="H43" s="171" t="s">
        <v>192</v>
      </c>
      <c r="I43" s="168" t="n">
        <v>2</v>
      </c>
      <c r="J43" s="162"/>
      <c r="K43" s="162"/>
      <c r="L43" s="162"/>
      <c r="M43" s="162"/>
      <c r="N43" s="162"/>
    </row>
    <row r="44" customFormat="false" ht="15.75" hidden="false" customHeight="true" outlineLevel="0" collapsed="false">
      <c r="A44" s="163" t="n">
        <v>41</v>
      </c>
      <c r="B44" s="164" t="n">
        <v>46196</v>
      </c>
      <c r="C44" s="165" t="s">
        <v>95</v>
      </c>
      <c r="D44" s="166"/>
      <c r="E44" s="166"/>
      <c r="F44" s="165" t="s">
        <v>131</v>
      </c>
      <c r="G44" s="163" t="s">
        <v>172</v>
      </c>
      <c r="H44" s="167" t="s">
        <v>192</v>
      </c>
      <c r="I44" s="163" t="n">
        <v>3</v>
      </c>
      <c r="J44" s="162"/>
      <c r="K44" s="162"/>
      <c r="L44" s="162"/>
      <c r="M44" s="162"/>
      <c r="N44" s="162"/>
    </row>
    <row r="45" customFormat="false" ht="15.75" hidden="false" customHeight="true" outlineLevel="0" collapsed="false">
      <c r="A45" s="168" t="n">
        <v>42</v>
      </c>
      <c r="B45" s="169" t="n">
        <v>46196</v>
      </c>
      <c r="C45" s="170" t="s">
        <v>107</v>
      </c>
      <c r="D45" s="166"/>
      <c r="E45" s="166"/>
      <c r="F45" s="170" t="s">
        <v>119</v>
      </c>
      <c r="G45" s="168" t="s">
        <v>172</v>
      </c>
      <c r="H45" s="171" t="s">
        <v>192</v>
      </c>
      <c r="I45" s="168" t="n">
        <v>3</v>
      </c>
      <c r="J45" s="162"/>
      <c r="K45" s="162"/>
      <c r="L45" s="162"/>
      <c r="M45" s="162"/>
      <c r="N45" s="162"/>
    </row>
    <row r="46" customFormat="false" ht="15.75" hidden="false" customHeight="true" outlineLevel="0" collapsed="false">
      <c r="A46" s="163" t="n">
        <v>43</v>
      </c>
      <c r="B46" s="164" t="n">
        <v>46185</v>
      </c>
      <c r="C46" s="165" t="s">
        <v>97</v>
      </c>
      <c r="D46" s="166"/>
      <c r="E46" s="166"/>
      <c r="F46" s="165" t="s">
        <v>109</v>
      </c>
      <c r="G46" s="163" t="s">
        <v>164</v>
      </c>
      <c r="H46" s="167" t="s">
        <v>17</v>
      </c>
      <c r="I46" s="163" t="n">
        <v>1</v>
      </c>
      <c r="J46" s="162"/>
      <c r="K46" s="162"/>
      <c r="L46" s="162"/>
      <c r="M46" s="162"/>
      <c r="N46" s="162"/>
    </row>
    <row r="47" customFormat="false" ht="15.75" hidden="false" customHeight="true" outlineLevel="0" collapsed="false">
      <c r="A47" s="168" t="n">
        <v>44</v>
      </c>
      <c r="B47" s="169" t="n">
        <v>46185</v>
      </c>
      <c r="C47" s="170" t="s">
        <v>121</v>
      </c>
      <c r="D47" s="166"/>
      <c r="E47" s="166"/>
      <c r="F47" s="170" t="s">
        <v>133</v>
      </c>
      <c r="G47" s="168" t="s">
        <v>164</v>
      </c>
      <c r="H47" s="171" t="s">
        <v>17</v>
      </c>
      <c r="I47" s="168" t="n">
        <v>1</v>
      </c>
      <c r="J47" s="162"/>
      <c r="K47" s="162"/>
      <c r="L47" s="162"/>
      <c r="M47" s="162"/>
      <c r="N47" s="162"/>
    </row>
    <row r="48" customFormat="false" ht="15.75" hidden="false" customHeight="true" outlineLevel="0" collapsed="false">
      <c r="A48" s="163" t="n">
        <v>45</v>
      </c>
      <c r="B48" s="164" t="n">
        <v>46191</v>
      </c>
      <c r="C48" s="165" t="s">
        <v>97</v>
      </c>
      <c r="D48" s="166"/>
      <c r="E48" s="166"/>
      <c r="F48" s="165" t="s">
        <v>121</v>
      </c>
      <c r="G48" s="163" t="s">
        <v>151</v>
      </c>
      <c r="H48" s="167" t="s">
        <v>17</v>
      </c>
      <c r="I48" s="163" t="n">
        <v>2</v>
      </c>
      <c r="J48" s="162"/>
      <c r="K48" s="162"/>
      <c r="L48" s="162"/>
      <c r="M48" s="162"/>
      <c r="N48" s="162"/>
    </row>
    <row r="49" customFormat="false" ht="15.75" hidden="false" customHeight="true" outlineLevel="0" collapsed="false">
      <c r="A49" s="168" t="n">
        <v>46</v>
      </c>
      <c r="B49" s="169" t="n">
        <v>46191</v>
      </c>
      <c r="C49" s="170" t="s">
        <v>109</v>
      </c>
      <c r="D49" s="166"/>
      <c r="E49" s="166"/>
      <c r="F49" s="170" t="s">
        <v>133</v>
      </c>
      <c r="G49" s="168" t="s">
        <v>151</v>
      </c>
      <c r="H49" s="171" t="s">
        <v>17</v>
      </c>
      <c r="I49" s="168" t="n">
        <v>2</v>
      </c>
      <c r="J49" s="162"/>
      <c r="K49" s="162"/>
      <c r="L49" s="162"/>
      <c r="M49" s="162"/>
      <c r="N49" s="162"/>
    </row>
    <row r="50" customFormat="false" ht="15.75" hidden="false" customHeight="true" outlineLevel="0" collapsed="false">
      <c r="A50" s="163" t="n">
        <v>47</v>
      </c>
      <c r="B50" s="164" t="n">
        <v>46197</v>
      </c>
      <c r="C50" s="165" t="s">
        <v>97</v>
      </c>
      <c r="D50" s="166"/>
      <c r="E50" s="166"/>
      <c r="F50" s="165" t="s">
        <v>133</v>
      </c>
      <c r="G50" s="163" t="s">
        <v>174</v>
      </c>
      <c r="H50" s="167" t="s">
        <v>17</v>
      </c>
      <c r="I50" s="163" t="n">
        <v>3</v>
      </c>
      <c r="J50" s="162"/>
      <c r="K50" s="162"/>
      <c r="L50" s="162"/>
      <c r="M50" s="162"/>
      <c r="N50" s="162"/>
    </row>
    <row r="51" customFormat="false" ht="15.75" hidden="false" customHeight="true" outlineLevel="0" collapsed="false">
      <c r="A51" s="168" t="n">
        <v>48</v>
      </c>
      <c r="B51" s="169" t="n">
        <v>46197</v>
      </c>
      <c r="C51" s="170" t="s">
        <v>109</v>
      </c>
      <c r="D51" s="166"/>
      <c r="E51" s="166"/>
      <c r="F51" s="170" t="s">
        <v>121</v>
      </c>
      <c r="G51" s="168" t="s">
        <v>174</v>
      </c>
      <c r="H51" s="171" t="s">
        <v>17</v>
      </c>
      <c r="I51" s="168" t="n">
        <v>3</v>
      </c>
      <c r="J51" s="162"/>
      <c r="K51" s="162"/>
      <c r="L51" s="162"/>
      <c r="M51" s="162"/>
      <c r="N51" s="162"/>
    </row>
    <row r="52" customFormat="false" ht="15.75" hidden="false" customHeight="true" outlineLevel="0" collapsed="false">
      <c r="A52" s="163" t="n">
        <v>49</v>
      </c>
      <c r="B52" s="164" t="n">
        <v>46186</v>
      </c>
      <c r="C52" s="165" t="s">
        <v>99</v>
      </c>
      <c r="D52" s="166"/>
      <c r="E52" s="166"/>
      <c r="F52" s="165" t="s">
        <v>111</v>
      </c>
      <c r="G52" s="163" t="s">
        <v>153</v>
      </c>
      <c r="H52" s="167" t="s">
        <v>193</v>
      </c>
      <c r="I52" s="163" t="n">
        <v>1</v>
      </c>
      <c r="J52" s="162"/>
      <c r="K52" s="162"/>
      <c r="L52" s="162"/>
      <c r="M52" s="162"/>
      <c r="N52" s="162"/>
    </row>
    <row r="53" customFormat="false" ht="15.75" hidden="false" customHeight="true" outlineLevel="0" collapsed="false">
      <c r="A53" s="168" t="n">
        <v>50</v>
      </c>
      <c r="B53" s="169" t="n">
        <v>46186</v>
      </c>
      <c r="C53" s="170" t="s">
        <v>123</v>
      </c>
      <c r="D53" s="166"/>
      <c r="E53" s="166"/>
      <c r="F53" s="170" t="s">
        <v>135</v>
      </c>
      <c r="G53" s="168" t="s">
        <v>153</v>
      </c>
      <c r="H53" s="171" t="s">
        <v>193</v>
      </c>
      <c r="I53" s="168" t="n">
        <v>1</v>
      </c>
      <c r="J53" s="162"/>
      <c r="K53" s="162"/>
      <c r="L53" s="162"/>
      <c r="M53" s="162"/>
      <c r="N53" s="162"/>
    </row>
    <row r="54" customFormat="false" ht="15.75" hidden="false" customHeight="true" outlineLevel="0" collapsed="false">
      <c r="A54" s="163" t="n">
        <v>51</v>
      </c>
      <c r="B54" s="164" t="n">
        <v>46192</v>
      </c>
      <c r="C54" s="165" t="s">
        <v>99</v>
      </c>
      <c r="D54" s="166"/>
      <c r="E54" s="166"/>
      <c r="F54" s="165" t="s">
        <v>123</v>
      </c>
      <c r="G54" s="163" t="s">
        <v>182</v>
      </c>
      <c r="H54" s="167" t="s">
        <v>193</v>
      </c>
      <c r="I54" s="163" t="n">
        <v>2</v>
      </c>
      <c r="J54" s="162"/>
      <c r="K54" s="162"/>
      <c r="L54" s="162"/>
      <c r="M54" s="162"/>
      <c r="N54" s="162"/>
    </row>
    <row r="55" customFormat="false" ht="15.75" hidden="false" customHeight="true" outlineLevel="0" collapsed="false">
      <c r="A55" s="168" t="n">
        <v>52</v>
      </c>
      <c r="B55" s="169" t="n">
        <v>46192</v>
      </c>
      <c r="C55" s="170" t="s">
        <v>111</v>
      </c>
      <c r="D55" s="166"/>
      <c r="E55" s="166"/>
      <c r="F55" s="170" t="s">
        <v>135</v>
      </c>
      <c r="G55" s="168" t="s">
        <v>182</v>
      </c>
      <c r="H55" s="171" t="s">
        <v>193</v>
      </c>
      <c r="I55" s="168" t="n">
        <v>2</v>
      </c>
      <c r="J55" s="162"/>
      <c r="K55" s="162"/>
      <c r="L55" s="162"/>
      <c r="M55" s="162"/>
      <c r="N55" s="162"/>
    </row>
    <row r="56" customFormat="false" ht="15.75" hidden="false" customHeight="true" outlineLevel="0" collapsed="false">
      <c r="A56" s="163" t="n">
        <v>53</v>
      </c>
      <c r="B56" s="164" t="n">
        <v>46198</v>
      </c>
      <c r="C56" s="165" t="s">
        <v>99</v>
      </c>
      <c r="D56" s="166"/>
      <c r="E56" s="166"/>
      <c r="F56" s="165" t="s">
        <v>135</v>
      </c>
      <c r="G56" s="163" t="s">
        <v>162</v>
      </c>
      <c r="H56" s="167" t="s">
        <v>193</v>
      </c>
      <c r="I56" s="163" t="n">
        <v>3</v>
      </c>
      <c r="J56" s="162"/>
      <c r="K56" s="162"/>
      <c r="L56" s="162"/>
      <c r="M56" s="162"/>
      <c r="N56" s="162"/>
    </row>
    <row r="57" customFormat="false" ht="15.75" hidden="false" customHeight="true" outlineLevel="0" collapsed="false">
      <c r="A57" s="168" t="n">
        <v>54</v>
      </c>
      <c r="B57" s="169" t="n">
        <v>46198</v>
      </c>
      <c r="C57" s="170" t="s">
        <v>111</v>
      </c>
      <c r="D57" s="166"/>
      <c r="E57" s="166"/>
      <c r="F57" s="170" t="s">
        <v>123</v>
      </c>
      <c r="G57" s="168" t="s">
        <v>162</v>
      </c>
      <c r="H57" s="171" t="s">
        <v>193</v>
      </c>
      <c r="I57" s="168" t="n">
        <v>3</v>
      </c>
      <c r="J57" s="162"/>
      <c r="K57" s="162"/>
      <c r="L57" s="162"/>
      <c r="M57" s="162"/>
      <c r="N57" s="162"/>
    </row>
    <row r="58" customFormat="false" ht="15.75" hidden="false" customHeight="true" outlineLevel="0" collapsed="false">
      <c r="A58" s="163" t="n">
        <v>55</v>
      </c>
      <c r="B58" s="164" t="n">
        <v>46187</v>
      </c>
      <c r="C58" s="165" t="s">
        <v>101</v>
      </c>
      <c r="D58" s="166"/>
      <c r="E58" s="166"/>
      <c r="F58" s="165" t="s">
        <v>113</v>
      </c>
      <c r="G58" s="163" t="s">
        <v>156</v>
      </c>
      <c r="H58" s="167" t="s">
        <v>194</v>
      </c>
      <c r="I58" s="163" t="n">
        <v>1</v>
      </c>
      <c r="J58" s="162"/>
      <c r="K58" s="162"/>
      <c r="L58" s="162"/>
      <c r="M58" s="162"/>
      <c r="N58" s="162"/>
    </row>
    <row r="59" customFormat="false" ht="15.75" hidden="false" customHeight="true" outlineLevel="0" collapsed="false">
      <c r="A59" s="168" t="n">
        <v>56</v>
      </c>
      <c r="B59" s="169" t="n">
        <v>46187</v>
      </c>
      <c r="C59" s="170" t="s">
        <v>125</v>
      </c>
      <c r="D59" s="166"/>
      <c r="E59" s="166"/>
      <c r="F59" s="170" t="s">
        <v>137</v>
      </c>
      <c r="G59" s="168" t="s">
        <v>156</v>
      </c>
      <c r="H59" s="171" t="s">
        <v>194</v>
      </c>
      <c r="I59" s="168" t="n">
        <v>1</v>
      </c>
      <c r="J59" s="162"/>
      <c r="K59" s="162"/>
      <c r="L59" s="162"/>
      <c r="M59" s="162"/>
      <c r="N59" s="162"/>
    </row>
    <row r="60" customFormat="false" ht="15.75" hidden="false" customHeight="true" outlineLevel="0" collapsed="false">
      <c r="A60" s="163" t="n">
        <v>57</v>
      </c>
      <c r="B60" s="164" t="n">
        <v>46193</v>
      </c>
      <c r="C60" s="165" t="s">
        <v>101</v>
      </c>
      <c r="D60" s="166"/>
      <c r="E60" s="166"/>
      <c r="F60" s="165" t="s">
        <v>125</v>
      </c>
      <c r="G60" s="163" t="s">
        <v>179</v>
      </c>
      <c r="H60" s="167" t="s">
        <v>194</v>
      </c>
      <c r="I60" s="163" t="n">
        <v>2</v>
      </c>
      <c r="J60" s="162"/>
      <c r="K60" s="162"/>
      <c r="L60" s="162"/>
      <c r="M60" s="162"/>
      <c r="N60" s="162"/>
    </row>
    <row r="61" customFormat="false" ht="15.75" hidden="false" customHeight="true" outlineLevel="0" collapsed="false">
      <c r="A61" s="168" t="n">
        <v>58</v>
      </c>
      <c r="B61" s="169" t="n">
        <v>46193</v>
      </c>
      <c r="C61" s="170" t="s">
        <v>113</v>
      </c>
      <c r="D61" s="166"/>
      <c r="E61" s="166"/>
      <c r="F61" s="170" t="s">
        <v>137</v>
      </c>
      <c r="G61" s="168" t="s">
        <v>179</v>
      </c>
      <c r="H61" s="171" t="s">
        <v>194</v>
      </c>
      <c r="I61" s="168" t="n">
        <v>2</v>
      </c>
      <c r="J61" s="162"/>
      <c r="K61" s="162"/>
      <c r="L61" s="162"/>
      <c r="M61" s="162"/>
      <c r="N61" s="162"/>
    </row>
    <row r="62" customFormat="false" ht="15.75" hidden="false" customHeight="true" outlineLevel="0" collapsed="false">
      <c r="A62" s="163" t="n">
        <v>59</v>
      </c>
      <c r="B62" s="164" t="n">
        <v>46199</v>
      </c>
      <c r="C62" s="165" t="s">
        <v>101</v>
      </c>
      <c r="D62" s="166"/>
      <c r="E62" s="166"/>
      <c r="F62" s="165" t="s">
        <v>137</v>
      </c>
      <c r="G62" s="163" t="s">
        <v>169</v>
      </c>
      <c r="H62" s="167" t="s">
        <v>194</v>
      </c>
      <c r="I62" s="163" t="n">
        <v>3</v>
      </c>
      <c r="J62" s="162"/>
      <c r="K62" s="162"/>
      <c r="L62" s="162"/>
      <c r="M62" s="162"/>
      <c r="N62" s="162"/>
    </row>
    <row r="63" customFormat="false" ht="15.75" hidden="false" customHeight="true" outlineLevel="0" collapsed="false">
      <c r="A63" s="168" t="n">
        <v>60</v>
      </c>
      <c r="B63" s="169" t="n">
        <v>46199</v>
      </c>
      <c r="C63" s="170" t="s">
        <v>113</v>
      </c>
      <c r="D63" s="166"/>
      <c r="E63" s="166"/>
      <c r="F63" s="170" t="s">
        <v>125</v>
      </c>
      <c r="G63" s="168" t="s">
        <v>169</v>
      </c>
      <c r="H63" s="171" t="s">
        <v>194</v>
      </c>
      <c r="I63" s="168" t="n">
        <v>3</v>
      </c>
      <c r="J63" s="162"/>
      <c r="K63" s="162"/>
      <c r="L63" s="162"/>
      <c r="M63" s="162"/>
      <c r="N63" s="162"/>
    </row>
    <row r="64" customFormat="false" ht="15.75" hidden="false" customHeight="true" outlineLevel="0" collapsed="false">
      <c r="A64" s="163" t="n">
        <v>61</v>
      </c>
      <c r="B64" s="164" t="n">
        <v>46188</v>
      </c>
      <c r="C64" s="165" t="s">
        <v>103</v>
      </c>
      <c r="D64" s="166"/>
      <c r="E64" s="166"/>
      <c r="F64" s="165" t="s">
        <v>115</v>
      </c>
      <c r="G64" s="163" t="s">
        <v>177</v>
      </c>
      <c r="H64" s="167" t="s">
        <v>195</v>
      </c>
      <c r="I64" s="163" t="n">
        <v>1</v>
      </c>
      <c r="J64" s="162"/>
      <c r="K64" s="162"/>
      <c r="L64" s="162"/>
      <c r="M64" s="162"/>
      <c r="N64" s="162"/>
    </row>
    <row r="65" customFormat="false" ht="15.75" hidden="false" customHeight="true" outlineLevel="0" collapsed="false">
      <c r="A65" s="168" t="n">
        <v>62</v>
      </c>
      <c r="B65" s="169" t="n">
        <v>46188</v>
      </c>
      <c r="C65" s="170" t="s">
        <v>127</v>
      </c>
      <c r="D65" s="166"/>
      <c r="E65" s="166"/>
      <c r="F65" s="170" t="s">
        <v>139</v>
      </c>
      <c r="G65" s="168" t="s">
        <v>177</v>
      </c>
      <c r="H65" s="171" t="s">
        <v>195</v>
      </c>
      <c r="I65" s="168" t="n">
        <v>1</v>
      </c>
      <c r="J65" s="162"/>
      <c r="K65" s="162"/>
      <c r="L65" s="162"/>
      <c r="M65" s="162"/>
      <c r="N65" s="162"/>
    </row>
    <row r="66" customFormat="false" ht="15.75" hidden="false" customHeight="true" outlineLevel="0" collapsed="false">
      <c r="A66" s="163" t="n">
        <v>63</v>
      </c>
      <c r="B66" s="164" t="n">
        <v>46194</v>
      </c>
      <c r="C66" s="165" t="s">
        <v>103</v>
      </c>
      <c r="D66" s="166"/>
      <c r="E66" s="166"/>
      <c r="F66" s="165" t="s">
        <v>127</v>
      </c>
      <c r="G66" s="163" t="s">
        <v>166</v>
      </c>
      <c r="H66" s="167" t="s">
        <v>195</v>
      </c>
      <c r="I66" s="163" t="n">
        <v>2</v>
      </c>
      <c r="J66" s="162"/>
      <c r="K66" s="162"/>
      <c r="L66" s="162"/>
      <c r="M66" s="162"/>
      <c r="N66" s="162"/>
    </row>
    <row r="67" customFormat="false" ht="15.75" hidden="false" customHeight="true" outlineLevel="0" collapsed="false">
      <c r="A67" s="168" t="n">
        <v>64</v>
      </c>
      <c r="B67" s="169" t="n">
        <v>46194</v>
      </c>
      <c r="C67" s="170" t="s">
        <v>115</v>
      </c>
      <c r="D67" s="166"/>
      <c r="E67" s="166"/>
      <c r="F67" s="170" t="s">
        <v>139</v>
      </c>
      <c r="G67" s="168" t="s">
        <v>166</v>
      </c>
      <c r="H67" s="171" t="s">
        <v>195</v>
      </c>
      <c r="I67" s="168" t="n">
        <v>2</v>
      </c>
      <c r="J67" s="162"/>
      <c r="K67" s="162"/>
      <c r="L67" s="162"/>
      <c r="M67" s="162"/>
      <c r="N67" s="162"/>
    </row>
    <row r="68" customFormat="false" ht="15.75" hidden="false" customHeight="true" outlineLevel="0" collapsed="false">
      <c r="A68" s="163" t="n">
        <v>65</v>
      </c>
      <c r="B68" s="164" t="n">
        <v>46200</v>
      </c>
      <c r="C68" s="165" t="s">
        <v>103</v>
      </c>
      <c r="D68" s="166"/>
      <c r="E68" s="166"/>
      <c r="F68" s="165" t="s">
        <v>139</v>
      </c>
      <c r="G68" s="163" t="s">
        <v>153</v>
      </c>
      <c r="H68" s="167" t="s">
        <v>195</v>
      </c>
      <c r="I68" s="163" t="n">
        <v>3</v>
      </c>
      <c r="J68" s="162"/>
      <c r="K68" s="162"/>
      <c r="L68" s="162"/>
      <c r="M68" s="162"/>
      <c r="N68" s="162"/>
    </row>
    <row r="69" customFormat="false" ht="15.75" hidden="false" customHeight="true" outlineLevel="0" collapsed="false">
      <c r="A69" s="168" t="n">
        <v>66</v>
      </c>
      <c r="B69" s="169" t="n">
        <v>46200</v>
      </c>
      <c r="C69" s="170" t="s">
        <v>115</v>
      </c>
      <c r="D69" s="166"/>
      <c r="E69" s="166"/>
      <c r="F69" s="170" t="s">
        <v>127</v>
      </c>
      <c r="G69" s="168" t="s">
        <v>153</v>
      </c>
      <c r="H69" s="171" t="s">
        <v>195</v>
      </c>
      <c r="I69" s="168" t="n">
        <v>3</v>
      </c>
      <c r="J69" s="162"/>
      <c r="K69" s="162"/>
      <c r="L69" s="162"/>
      <c r="M69" s="162"/>
      <c r="N69" s="162"/>
    </row>
    <row r="70" customFormat="false" ht="15.75" hidden="false" customHeight="true" outlineLevel="0" collapsed="false">
      <c r="A70" s="163" t="n">
        <v>67</v>
      </c>
      <c r="B70" s="164" t="n">
        <v>46189</v>
      </c>
      <c r="C70" s="165" t="s">
        <v>105</v>
      </c>
      <c r="D70" s="166"/>
      <c r="E70" s="166"/>
      <c r="F70" s="165" t="s">
        <v>117</v>
      </c>
      <c r="G70" s="163" t="s">
        <v>159</v>
      </c>
      <c r="H70" s="167" t="s">
        <v>196</v>
      </c>
      <c r="I70" s="163" t="n">
        <v>1</v>
      </c>
      <c r="J70" s="162"/>
      <c r="K70" s="162"/>
      <c r="L70" s="162"/>
      <c r="M70" s="162"/>
      <c r="N70" s="162"/>
    </row>
    <row r="71" customFormat="false" ht="15.75" hidden="false" customHeight="true" outlineLevel="0" collapsed="false">
      <c r="A71" s="168" t="n">
        <v>68</v>
      </c>
      <c r="B71" s="169" t="n">
        <v>46189</v>
      </c>
      <c r="C71" s="170" t="s">
        <v>129</v>
      </c>
      <c r="D71" s="166"/>
      <c r="E71" s="166"/>
      <c r="F71" s="170" t="s">
        <v>141</v>
      </c>
      <c r="G71" s="168" t="s">
        <v>159</v>
      </c>
      <c r="H71" s="171" t="s">
        <v>196</v>
      </c>
      <c r="I71" s="168" t="n">
        <v>1</v>
      </c>
      <c r="J71" s="162"/>
      <c r="K71" s="162"/>
      <c r="L71" s="162"/>
      <c r="M71" s="162"/>
      <c r="N71" s="162"/>
    </row>
    <row r="72" customFormat="false" ht="15.75" hidden="false" customHeight="true" outlineLevel="0" collapsed="false">
      <c r="A72" s="163" t="n">
        <v>69</v>
      </c>
      <c r="B72" s="164" t="n">
        <v>46195</v>
      </c>
      <c r="C72" s="165" t="s">
        <v>105</v>
      </c>
      <c r="D72" s="166"/>
      <c r="E72" s="166"/>
      <c r="F72" s="165" t="s">
        <v>129</v>
      </c>
      <c r="G72" s="163" t="s">
        <v>184</v>
      </c>
      <c r="H72" s="167" t="s">
        <v>196</v>
      </c>
      <c r="I72" s="163" t="n">
        <v>2</v>
      </c>
      <c r="J72" s="162"/>
      <c r="K72" s="162"/>
      <c r="L72" s="162"/>
      <c r="M72" s="162"/>
      <c r="N72" s="162"/>
    </row>
    <row r="73" customFormat="false" ht="15.75" hidden="false" customHeight="true" outlineLevel="0" collapsed="false">
      <c r="A73" s="168" t="n">
        <v>70</v>
      </c>
      <c r="B73" s="169" t="n">
        <v>46195</v>
      </c>
      <c r="C73" s="170" t="s">
        <v>117</v>
      </c>
      <c r="D73" s="166"/>
      <c r="E73" s="166"/>
      <c r="F73" s="170" t="s">
        <v>141</v>
      </c>
      <c r="G73" s="168" t="s">
        <v>184</v>
      </c>
      <c r="H73" s="171" t="s">
        <v>196</v>
      </c>
      <c r="I73" s="168" t="n">
        <v>2</v>
      </c>
      <c r="J73" s="162"/>
      <c r="K73" s="162"/>
      <c r="L73" s="162"/>
      <c r="M73" s="162"/>
      <c r="N73" s="162"/>
    </row>
    <row r="74" customFormat="false" ht="15.75" hidden="false" customHeight="true" outlineLevel="0" collapsed="false">
      <c r="A74" s="163" t="n">
        <v>71</v>
      </c>
      <c r="B74" s="164" t="n">
        <v>46201</v>
      </c>
      <c r="C74" s="165" t="s">
        <v>105</v>
      </c>
      <c r="D74" s="166"/>
      <c r="E74" s="166"/>
      <c r="F74" s="165" t="s">
        <v>141</v>
      </c>
      <c r="G74" s="163" t="s">
        <v>151</v>
      </c>
      <c r="H74" s="167" t="s">
        <v>196</v>
      </c>
      <c r="I74" s="163" t="n">
        <v>3</v>
      </c>
      <c r="J74" s="162"/>
      <c r="K74" s="162"/>
      <c r="L74" s="162"/>
      <c r="M74" s="162"/>
      <c r="N74" s="162"/>
    </row>
    <row r="75" customFormat="false" ht="15.75" hidden="false" customHeight="true" outlineLevel="0" collapsed="false">
      <c r="A75" s="168" t="n">
        <v>72</v>
      </c>
      <c r="B75" s="169" t="n">
        <v>46201</v>
      </c>
      <c r="C75" s="170" t="s">
        <v>117</v>
      </c>
      <c r="D75" s="166"/>
      <c r="E75" s="166"/>
      <c r="F75" s="170" t="s">
        <v>129</v>
      </c>
      <c r="G75" s="168" t="s">
        <v>151</v>
      </c>
      <c r="H75" s="171" t="s">
        <v>196</v>
      </c>
      <c r="I75" s="168" t="n">
        <v>3</v>
      </c>
      <c r="J75" s="162"/>
      <c r="K75" s="162"/>
      <c r="L75" s="162"/>
      <c r="M75" s="162"/>
      <c r="N75" s="162"/>
    </row>
    <row r="76" customFormat="false" ht="15.75" hidden="false" customHeight="true" outlineLevel="0" collapsed="false">
      <c r="A76" s="163" t="n">
        <v>73</v>
      </c>
      <c r="B76" s="164" t="n">
        <v>46204</v>
      </c>
      <c r="C76" s="165" t="s">
        <v>211</v>
      </c>
      <c r="D76" s="166"/>
      <c r="E76" s="166"/>
      <c r="F76" s="165" t="s">
        <v>212</v>
      </c>
      <c r="G76" s="163" t="s">
        <v>174</v>
      </c>
      <c r="H76" s="167" t="s">
        <v>213</v>
      </c>
      <c r="I76" s="163" t="s">
        <v>214</v>
      </c>
      <c r="J76" s="162"/>
      <c r="K76" s="162"/>
      <c r="L76" s="162"/>
      <c r="M76" s="162"/>
      <c r="N76" s="162"/>
    </row>
    <row r="77" customFormat="false" ht="15.75" hidden="false" customHeight="true" outlineLevel="0" collapsed="false">
      <c r="A77" s="168" t="n">
        <v>74</v>
      </c>
      <c r="B77" s="169" t="n">
        <v>46204</v>
      </c>
      <c r="C77" s="170" t="s">
        <v>215</v>
      </c>
      <c r="D77" s="166"/>
      <c r="E77" s="166"/>
      <c r="F77" s="170" t="s">
        <v>216</v>
      </c>
      <c r="G77" s="168" t="s">
        <v>177</v>
      </c>
      <c r="H77" s="171" t="s">
        <v>213</v>
      </c>
      <c r="I77" s="168" t="s">
        <v>214</v>
      </c>
      <c r="J77" s="162"/>
      <c r="K77" s="162"/>
      <c r="L77" s="162"/>
      <c r="M77" s="162"/>
      <c r="N77" s="162"/>
    </row>
    <row r="78" customFormat="false" ht="15.75" hidden="false" customHeight="true" outlineLevel="0" collapsed="false">
      <c r="A78" s="163" t="n">
        <v>75</v>
      </c>
      <c r="B78" s="164" t="n">
        <v>46204</v>
      </c>
      <c r="C78" s="165" t="s">
        <v>217</v>
      </c>
      <c r="D78" s="166"/>
      <c r="E78" s="166"/>
      <c r="F78" s="165" t="s">
        <v>218</v>
      </c>
      <c r="G78" s="163" t="s">
        <v>179</v>
      </c>
      <c r="H78" s="167" t="s">
        <v>213</v>
      </c>
      <c r="I78" s="163" t="s">
        <v>214</v>
      </c>
      <c r="J78" s="162"/>
      <c r="K78" s="162"/>
      <c r="L78" s="162"/>
      <c r="M78" s="162"/>
      <c r="N78" s="162"/>
    </row>
    <row r="79" customFormat="false" ht="15.75" hidden="false" customHeight="true" outlineLevel="0" collapsed="false">
      <c r="A79" s="168" t="n">
        <v>76</v>
      </c>
      <c r="B79" s="169" t="n">
        <v>46204</v>
      </c>
      <c r="C79" s="170" t="s">
        <v>219</v>
      </c>
      <c r="D79" s="166"/>
      <c r="E79" s="166"/>
      <c r="F79" s="170" t="s">
        <v>220</v>
      </c>
      <c r="G79" s="168" t="s">
        <v>182</v>
      </c>
      <c r="H79" s="171" t="s">
        <v>213</v>
      </c>
      <c r="I79" s="168" t="s">
        <v>214</v>
      </c>
      <c r="J79" s="162"/>
      <c r="K79" s="162"/>
      <c r="L79" s="162"/>
      <c r="M79" s="162"/>
      <c r="N79" s="162"/>
    </row>
    <row r="80" customFormat="false" ht="15.75" hidden="false" customHeight="true" outlineLevel="0" collapsed="false">
      <c r="A80" s="163" t="n">
        <v>77</v>
      </c>
      <c r="B80" s="164" t="n">
        <v>46205</v>
      </c>
      <c r="C80" s="165" t="s">
        <v>221</v>
      </c>
      <c r="D80" s="166"/>
      <c r="E80" s="166"/>
      <c r="F80" s="165" t="s">
        <v>222</v>
      </c>
      <c r="G80" s="163" t="s">
        <v>184</v>
      </c>
      <c r="H80" s="167" t="s">
        <v>213</v>
      </c>
      <c r="I80" s="163" t="s">
        <v>214</v>
      </c>
      <c r="J80" s="162"/>
      <c r="K80" s="162"/>
      <c r="L80" s="162"/>
      <c r="M80" s="162"/>
      <c r="N80" s="162"/>
    </row>
    <row r="81" customFormat="false" ht="15.75" hidden="false" customHeight="true" outlineLevel="0" collapsed="false">
      <c r="A81" s="168" t="n">
        <v>78</v>
      </c>
      <c r="B81" s="169" t="n">
        <v>46205</v>
      </c>
      <c r="C81" s="170" t="s">
        <v>223</v>
      </c>
      <c r="D81" s="166"/>
      <c r="E81" s="166"/>
      <c r="F81" s="170" t="s">
        <v>224</v>
      </c>
      <c r="G81" s="168" t="s">
        <v>186</v>
      </c>
      <c r="H81" s="171" t="s">
        <v>213</v>
      </c>
      <c r="I81" s="168" t="s">
        <v>214</v>
      </c>
      <c r="J81" s="162"/>
      <c r="K81" s="162"/>
      <c r="L81" s="162"/>
      <c r="M81" s="162"/>
      <c r="N81" s="162"/>
    </row>
    <row r="82" customFormat="false" ht="15.75" hidden="false" customHeight="true" outlineLevel="0" collapsed="false">
      <c r="A82" s="163" t="n">
        <v>79</v>
      </c>
      <c r="B82" s="164" t="n">
        <v>46205</v>
      </c>
      <c r="C82" s="165" t="s">
        <v>225</v>
      </c>
      <c r="D82" s="166"/>
      <c r="E82" s="166"/>
      <c r="F82" s="165" t="s">
        <v>226</v>
      </c>
      <c r="G82" s="163" t="s">
        <v>188</v>
      </c>
      <c r="H82" s="167" t="s">
        <v>213</v>
      </c>
      <c r="I82" s="163" t="s">
        <v>214</v>
      </c>
      <c r="J82" s="162"/>
      <c r="K82" s="162"/>
      <c r="L82" s="162"/>
      <c r="M82" s="162"/>
      <c r="N82" s="162"/>
    </row>
    <row r="83" customFormat="false" ht="15.75" hidden="false" customHeight="true" outlineLevel="0" collapsed="false">
      <c r="A83" s="168" t="n">
        <v>80</v>
      </c>
      <c r="B83" s="169" t="n">
        <v>46205</v>
      </c>
      <c r="C83" s="170" t="s">
        <v>227</v>
      </c>
      <c r="D83" s="166"/>
      <c r="E83" s="166"/>
      <c r="F83" s="170" t="s">
        <v>228</v>
      </c>
      <c r="G83" s="168" t="s">
        <v>151</v>
      </c>
      <c r="H83" s="171" t="s">
        <v>213</v>
      </c>
      <c r="I83" s="168" t="s">
        <v>214</v>
      </c>
      <c r="J83" s="162"/>
      <c r="K83" s="162"/>
      <c r="L83" s="162"/>
      <c r="M83" s="162"/>
      <c r="N83" s="162"/>
    </row>
    <row r="84" customFormat="false" ht="15.75" hidden="false" customHeight="true" outlineLevel="0" collapsed="false">
      <c r="A84" s="163" t="n">
        <v>81</v>
      </c>
      <c r="B84" s="164" t="n">
        <v>46206</v>
      </c>
      <c r="C84" s="165" t="s">
        <v>229</v>
      </c>
      <c r="D84" s="166"/>
      <c r="E84" s="166"/>
      <c r="F84" s="165" t="s">
        <v>230</v>
      </c>
      <c r="G84" s="163" t="s">
        <v>153</v>
      </c>
      <c r="H84" s="167" t="s">
        <v>213</v>
      </c>
      <c r="I84" s="163" t="s">
        <v>214</v>
      </c>
      <c r="J84" s="162"/>
      <c r="K84" s="162"/>
      <c r="L84" s="162"/>
      <c r="M84" s="162"/>
      <c r="N84" s="162"/>
    </row>
    <row r="85" customFormat="false" ht="15.75" hidden="false" customHeight="true" outlineLevel="0" collapsed="false">
      <c r="A85" s="168" t="n">
        <v>82</v>
      </c>
      <c r="B85" s="169" t="n">
        <v>46206</v>
      </c>
      <c r="C85" s="170" t="s">
        <v>231</v>
      </c>
      <c r="D85" s="166"/>
      <c r="E85" s="166"/>
      <c r="F85" s="170" t="s">
        <v>232</v>
      </c>
      <c r="G85" s="168" t="s">
        <v>156</v>
      </c>
      <c r="H85" s="171" t="s">
        <v>213</v>
      </c>
      <c r="I85" s="168" t="s">
        <v>214</v>
      </c>
      <c r="J85" s="162"/>
      <c r="K85" s="162"/>
      <c r="L85" s="162"/>
      <c r="M85" s="162"/>
      <c r="N85" s="162"/>
    </row>
    <row r="86" customFormat="false" ht="15.75" hidden="false" customHeight="true" outlineLevel="0" collapsed="false">
      <c r="A86" s="163" t="n">
        <v>83</v>
      </c>
      <c r="B86" s="164" t="n">
        <v>46206</v>
      </c>
      <c r="C86" s="165" t="s">
        <v>233</v>
      </c>
      <c r="D86" s="166"/>
      <c r="E86" s="166"/>
      <c r="F86" s="165" t="s">
        <v>234</v>
      </c>
      <c r="G86" s="163" t="s">
        <v>159</v>
      </c>
      <c r="H86" s="167" t="s">
        <v>213</v>
      </c>
      <c r="I86" s="163" t="s">
        <v>214</v>
      </c>
      <c r="J86" s="162"/>
      <c r="K86" s="162"/>
      <c r="L86" s="162"/>
      <c r="M86" s="162"/>
      <c r="N86" s="162"/>
    </row>
    <row r="87" customFormat="false" ht="15.75" hidden="false" customHeight="true" outlineLevel="0" collapsed="false">
      <c r="A87" s="168" t="n">
        <v>84</v>
      </c>
      <c r="B87" s="169" t="n">
        <v>46206</v>
      </c>
      <c r="C87" s="170" t="s">
        <v>235</v>
      </c>
      <c r="D87" s="166"/>
      <c r="E87" s="166"/>
      <c r="F87" s="170" t="s">
        <v>236</v>
      </c>
      <c r="G87" s="168" t="s">
        <v>162</v>
      </c>
      <c r="H87" s="171" t="s">
        <v>213</v>
      </c>
      <c r="I87" s="168" t="s">
        <v>214</v>
      </c>
      <c r="J87" s="162"/>
      <c r="K87" s="162"/>
      <c r="L87" s="162"/>
      <c r="M87" s="162"/>
      <c r="N87" s="162"/>
    </row>
    <row r="88" customFormat="false" ht="15.75" hidden="false" customHeight="true" outlineLevel="0" collapsed="false">
      <c r="A88" s="163" t="n">
        <v>85</v>
      </c>
      <c r="B88" s="164" t="n">
        <v>46207</v>
      </c>
      <c r="C88" s="165" t="s">
        <v>237</v>
      </c>
      <c r="D88" s="166"/>
      <c r="E88" s="166"/>
      <c r="F88" s="165" t="s">
        <v>238</v>
      </c>
      <c r="G88" s="163" t="s">
        <v>164</v>
      </c>
      <c r="H88" s="167" t="s">
        <v>213</v>
      </c>
      <c r="I88" s="163" t="s">
        <v>214</v>
      </c>
      <c r="J88" s="162"/>
      <c r="K88" s="162"/>
      <c r="L88" s="162"/>
      <c r="M88" s="162"/>
      <c r="N88" s="162"/>
    </row>
    <row r="89" customFormat="false" ht="15.75" hidden="false" customHeight="true" outlineLevel="0" collapsed="false">
      <c r="A89" s="168" t="n">
        <v>86</v>
      </c>
      <c r="B89" s="169" t="n">
        <v>46207</v>
      </c>
      <c r="C89" s="170" t="s">
        <v>239</v>
      </c>
      <c r="D89" s="166"/>
      <c r="E89" s="166"/>
      <c r="F89" s="170" t="s">
        <v>238</v>
      </c>
      <c r="G89" s="168" t="s">
        <v>166</v>
      </c>
      <c r="H89" s="171" t="s">
        <v>213</v>
      </c>
      <c r="I89" s="168" t="s">
        <v>214</v>
      </c>
      <c r="J89" s="162"/>
      <c r="K89" s="162"/>
      <c r="L89" s="162"/>
      <c r="M89" s="162"/>
      <c r="N89" s="162"/>
    </row>
    <row r="90" customFormat="false" ht="15.75" hidden="false" customHeight="true" outlineLevel="0" collapsed="false">
      <c r="A90" s="163" t="n">
        <v>87</v>
      </c>
      <c r="B90" s="164" t="n">
        <v>46207</v>
      </c>
      <c r="C90" s="165" t="s">
        <v>240</v>
      </c>
      <c r="D90" s="166"/>
      <c r="E90" s="166"/>
      <c r="F90" s="165" t="s">
        <v>238</v>
      </c>
      <c r="G90" s="163" t="s">
        <v>169</v>
      </c>
      <c r="H90" s="167" t="s">
        <v>213</v>
      </c>
      <c r="I90" s="163" t="s">
        <v>214</v>
      </c>
      <c r="J90" s="162"/>
      <c r="K90" s="162"/>
      <c r="L90" s="162"/>
      <c r="M90" s="162"/>
      <c r="N90" s="162"/>
    </row>
    <row r="91" customFormat="false" ht="15.75" hidden="false" customHeight="true" outlineLevel="0" collapsed="false">
      <c r="A91" s="168" t="n">
        <v>88</v>
      </c>
      <c r="B91" s="169" t="n">
        <v>46207</v>
      </c>
      <c r="C91" s="170" t="s">
        <v>241</v>
      </c>
      <c r="D91" s="166"/>
      <c r="E91" s="166"/>
      <c r="F91" s="170" t="s">
        <v>238</v>
      </c>
      <c r="G91" s="168" t="s">
        <v>172</v>
      </c>
      <c r="H91" s="171" t="s">
        <v>213</v>
      </c>
      <c r="I91" s="168" t="s">
        <v>214</v>
      </c>
      <c r="J91" s="162"/>
      <c r="K91" s="162"/>
      <c r="L91" s="162"/>
      <c r="M91" s="162"/>
      <c r="N91" s="162"/>
    </row>
    <row r="92" customFormat="false" ht="15.75" hidden="false" customHeight="true" outlineLevel="0" collapsed="false">
      <c r="A92" s="163" t="n">
        <v>89</v>
      </c>
      <c r="B92" s="164" t="n">
        <v>46209</v>
      </c>
      <c r="C92" s="165" t="s">
        <v>242</v>
      </c>
      <c r="D92" s="166"/>
      <c r="E92" s="166"/>
      <c r="F92" s="165" t="s">
        <v>242</v>
      </c>
      <c r="G92" s="163" t="s">
        <v>174</v>
      </c>
      <c r="H92" s="167" t="s">
        <v>243</v>
      </c>
      <c r="I92" s="163" t="s">
        <v>214</v>
      </c>
      <c r="J92" s="162"/>
      <c r="K92" s="162"/>
      <c r="L92" s="162"/>
      <c r="M92" s="162"/>
      <c r="N92" s="162"/>
    </row>
    <row r="93" customFormat="false" ht="15.75" hidden="false" customHeight="true" outlineLevel="0" collapsed="false">
      <c r="A93" s="168" t="n">
        <v>90</v>
      </c>
      <c r="B93" s="169" t="n">
        <v>46209</v>
      </c>
      <c r="C93" s="170" t="s">
        <v>242</v>
      </c>
      <c r="D93" s="166"/>
      <c r="E93" s="166"/>
      <c r="F93" s="170" t="s">
        <v>242</v>
      </c>
      <c r="G93" s="168" t="s">
        <v>177</v>
      </c>
      <c r="H93" s="171" t="s">
        <v>243</v>
      </c>
      <c r="I93" s="168" t="s">
        <v>214</v>
      </c>
      <c r="J93" s="162"/>
      <c r="K93" s="162"/>
      <c r="L93" s="162"/>
      <c r="M93" s="162"/>
      <c r="N93" s="162"/>
    </row>
    <row r="94" customFormat="false" ht="15.75" hidden="false" customHeight="true" outlineLevel="0" collapsed="false">
      <c r="A94" s="163" t="n">
        <v>91</v>
      </c>
      <c r="B94" s="164" t="n">
        <v>46210</v>
      </c>
      <c r="C94" s="165" t="s">
        <v>242</v>
      </c>
      <c r="D94" s="166"/>
      <c r="E94" s="166"/>
      <c r="F94" s="165" t="s">
        <v>242</v>
      </c>
      <c r="G94" s="163" t="s">
        <v>179</v>
      </c>
      <c r="H94" s="167" t="s">
        <v>243</v>
      </c>
      <c r="I94" s="163" t="s">
        <v>214</v>
      </c>
      <c r="J94" s="162"/>
      <c r="K94" s="162"/>
      <c r="L94" s="162"/>
      <c r="M94" s="162"/>
      <c r="N94" s="162"/>
    </row>
    <row r="95" customFormat="false" ht="15.75" hidden="false" customHeight="true" outlineLevel="0" collapsed="false">
      <c r="A95" s="168" t="n">
        <v>92</v>
      </c>
      <c r="B95" s="169" t="n">
        <v>46210</v>
      </c>
      <c r="C95" s="170" t="s">
        <v>242</v>
      </c>
      <c r="D95" s="166"/>
      <c r="E95" s="166"/>
      <c r="F95" s="170" t="s">
        <v>242</v>
      </c>
      <c r="G95" s="168" t="s">
        <v>182</v>
      </c>
      <c r="H95" s="171" t="s">
        <v>243</v>
      </c>
      <c r="I95" s="168" t="s">
        <v>214</v>
      </c>
      <c r="J95" s="162"/>
      <c r="K95" s="162"/>
      <c r="L95" s="162"/>
      <c r="M95" s="162"/>
      <c r="N95" s="162"/>
    </row>
    <row r="96" customFormat="false" ht="15.75" hidden="false" customHeight="true" outlineLevel="0" collapsed="false">
      <c r="A96" s="163" t="n">
        <v>93</v>
      </c>
      <c r="B96" s="164" t="n">
        <v>46211</v>
      </c>
      <c r="C96" s="165" t="s">
        <v>242</v>
      </c>
      <c r="D96" s="166"/>
      <c r="E96" s="166"/>
      <c r="F96" s="165" t="s">
        <v>242</v>
      </c>
      <c r="G96" s="163" t="s">
        <v>184</v>
      </c>
      <c r="H96" s="167" t="s">
        <v>243</v>
      </c>
      <c r="I96" s="163" t="s">
        <v>214</v>
      </c>
      <c r="J96" s="162"/>
      <c r="K96" s="162"/>
      <c r="L96" s="162"/>
      <c r="M96" s="162"/>
      <c r="N96" s="162"/>
    </row>
    <row r="97" customFormat="false" ht="15.75" hidden="false" customHeight="true" outlineLevel="0" collapsed="false">
      <c r="A97" s="168" t="n">
        <v>94</v>
      </c>
      <c r="B97" s="169" t="n">
        <v>46211</v>
      </c>
      <c r="C97" s="170" t="s">
        <v>242</v>
      </c>
      <c r="D97" s="166"/>
      <c r="E97" s="166"/>
      <c r="F97" s="170" t="s">
        <v>242</v>
      </c>
      <c r="G97" s="168" t="s">
        <v>186</v>
      </c>
      <c r="H97" s="171" t="s">
        <v>243</v>
      </c>
      <c r="I97" s="168" t="s">
        <v>214</v>
      </c>
      <c r="J97" s="162"/>
      <c r="K97" s="162"/>
      <c r="L97" s="162"/>
      <c r="M97" s="162"/>
      <c r="N97" s="162"/>
    </row>
    <row r="98" customFormat="false" ht="15.75" hidden="false" customHeight="true" outlineLevel="0" collapsed="false">
      <c r="A98" s="163" t="n">
        <v>95</v>
      </c>
      <c r="B98" s="164" t="n">
        <v>46212</v>
      </c>
      <c r="C98" s="165" t="s">
        <v>242</v>
      </c>
      <c r="D98" s="166"/>
      <c r="E98" s="166"/>
      <c r="F98" s="165" t="s">
        <v>242</v>
      </c>
      <c r="G98" s="163" t="s">
        <v>188</v>
      </c>
      <c r="H98" s="167" t="s">
        <v>243</v>
      </c>
      <c r="I98" s="163" t="s">
        <v>214</v>
      </c>
      <c r="J98" s="162"/>
      <c r="K98" s="162"/>
      <c r="L98" s="162"/>
      <c r="M98" s="162"/>
      <c r="N98" s="162"/>
    </row>
    <row r="99" customFormat="false" ht="15.75" hidden="false" customHeight="true" outlineLevel="0" collapsed="false">
      <c r="A99" s="168" t="n">
        <v>96</v>
      </c>
      <c r="B99" s="169" t="n">
        <v>46212</v>
      </c>
      <c r="C99" s="170" t="s">
        <v>242</v>
      </c>
      <c r="D99" s="166"/>
      <c r="E99" s="166"/>
      <c r="F99" s="170" t="s">
        <v>242</v>
      </c>
      <c r="G99" s="168" t="s">
        <v>151</v>
      </c>
      <c r="H99" s="171" t="s">
        <v>243</v>
      </c>
      <c r="I99" s="168" t="s">
        <v>214</v>
      </c>
      <c r="J99" s="162"/>
      <c r="K99" s="162"/>
      <c r="L99" s="162"/>
      <c r="M99" s="162"/>
      <c r="N99" s="162"/>
    </row>
    <row r="100" customFormat="false" ht="15.75" hidden="false" customHeight="true" outlineLevel="0" collapsed="false">
      <c r="A100" s="163" t="n">
        <v>97</v>
      </c>
      <c r="B100" s="164" t="n">
        <v>46214</v>
      </c>
      <c r="C100" s="165" t="s">
        <v>242</v>
      </c>
      <c r="D100" s="166"/>
      <c r="E100" s="166"/>
      <c r="F100" s="165" t="s">
        <v>242</v>
      </c>
      <c r="G100" s="163" t="s">
        <v>153</v>
      </c>
      <c r="H100" s="167" t="s">
        <v>244</v>
      </c>
      <c r="I100" s="163" t="s">
        <v>214</v>
      </c>
      <c r="J100" s="162"/>
      <c r="K100" s="162"/>
      <c r="L100" s="162"/>
      <c r="M100" s="162"/>
      <c r="N100" s="162"/>
    </row>
    <row r="101" customFormat="false" ht="15.75" hidden="false" customHeight="true" outlineLevel="0" collapsed="false">
      <c r="A101" s="168" t="n">
        <v>98</v>
      </c>
      <c r="B101" s="169" t="n">
        <v>46214</v>
      </c>
      <c r="C101" s="170" t="s">
        <v>242</v>
      </c>
      <c r="D101" s="166"/>
      <c r="E101" s="166"/>
      <c r="F101" s="170" t="s">
        <v>242</v>
      </c>
      <c r="G101" s="168" t="s">
        <v>156</v>
      </c>
      <c r="H101" s="171" t="s">
        <v>244</v>
      </c>
      <c r="I101" s="168" t="s">
        <v>214</v>
      </c>
    </row>
    <row r="102" customFormat="false" ht="15.75" hidden="false" customHeight="true" outlineLevel="0" collapsed="false">
      <c r="A102" s="163" t="n">
        <v>99</v>
      </c>
      <c r="B102" s="164" t="n">
        <v>46215</v>
      </c>
      <c r="C102" s="165" t="s">
        <v>242</v>
      </c>
      <c r="D102" s="166"/>
      <c r="E102" s="166"/>
      <c r="F102" s="165" t="s">
        <v>242</v>
      </c>
      <c r="G102" s="163" t="s">
        <v>159</v>
      </c>
      <c r="H102" s="167" t="s">
        <v>244</v>
      </c>
      <c r="I102" s="163" t="s">
        <v>214</v>
      </c>
    </row>
    <row r="103" customFormat="false" ht="15.75" hidden="false" customHeight="true" outlineLevel="0" collapsed="false">
      <c r="A103" s="168" t="n">
        <v>100</v>
      </c>
      <c r="B103" s="169" t="n">
        <v>46215</v>
      </c>
      <c r="C103" s="170" t="s">
        <v>242</v>
      </c>
      <c r="D103" s="166"/>
      <c r="E103" s="166"/>
      <c r="F103" s="170" t="s">
        <v>242</v>
      </c>
      <c r="G103" s="168" t="s">
        <v>162</v>
      </c>
      <c r="H103" s="171" t="s">
        <v>244</v>
      </c>
      <c r="I103" s="168" t="s">
        <v>214</v>
      </c>
    </row>
    <row r="104" customFormat="false" ht="15.75" hidden="false" customHeight="true" outlineLevel="0" collapsed="false">
      <c r="A104" s="163" t="n">
        <v>101</v>
      </c>
      <c r="B104" s="164" t="n">
        <v>46218</v>
      </c>
      <c r="C104" s="165" t="s">
        <v>242</v>
      </c>
      <c r="D104" s="166"/>
      <c r="E104" s="166"/>
      <c r="F104" s="165" t="s">
        <v>242</v>
      </c>
      <c r="G104" s="163" t="s">
        <v>164</v>
      </c>
      <c r="H104" s="167" t="s">
        <v>245</v>
      </c>
      <c r="I104" s="163" t="s">
        <v>214</v>
      </c>
    </row>
    <row r="105" customFormat="false" ht="15.75" hidden="false" customHeight="true" outlineLevel="0" collapsed="false">
      <c r="A105" s="168" t="n">
        <v>102</v>
      </c>
      <c r="B105" s="169" t="n">
        <v>46219</v>
      </c>
      <c r="C105" s="170" t="s">
        <v>242</v>
      </c>
      <c r="D105" s="166"/>
      <c r="E105" s="166"/>
      <c r="F105" s="170" t="s">
        <v>242</v>
      </c>
      <c r="G105" s="168" t="s">
        <v>166</v>
      </c>
      <c r="H105" s="171" t="s">
        <v>245</v>
      </c>
      <c r="I105" s="168" t="s">
        <v>214</v>
      </c>
    </row>
    <row r="106" customFormat="false" ht="15.75" hidden="false" customHeight="true" outlineLevel="0" collapsed="false">
      <c r="A106" s="163" t="n">
        <v>103</v>
      </c>
      <c r="B106" s="164" t="n">
        <v>46221</v>
      </c>
      <c r="C106" s="165" t="s">
        <v>242</v>
      </c>
      <c r="D106" s="166"/>
      <c r="E106" s="166"/>
      <c r="F106" s="165" t="s">
        <v>242</v>
      </c>
      <c r="G106" s="163" t="s">
        <v>169</v>
      </c>
      <c r="H106" s="167" t="s">
        <v>246</v>
      </c>
      <c r="I106" s="163" t="s">
        <v>214</v>
      </c>
    </row>
    <row r="107" customFormat="false" ht="15.75" hidden="false" customHeight="true" outlineLevel="0" collapsed="false">
      <c r="A107" s="168" t="n">
        <v>104</v>
      </c>
      <c r="B107" s="169" t="n">
        <v>46222</v>
      </c>
      <c r="C107" s="170" t="s">
        <v>242</v>
      </c>
      <c r="D107" s="166"/>
      <c r="E107" s="166"/>
      <c r="F107" s="170" t="s">
        <v>242</v>
      </c>
      <c r="G107" s="168" t="s">
        <v>172</v>
      </c>
      <c r="H107" s="171" t="s">
        <v>191</v>
      </c>
      <c r="I107" s="168" t="s">
        <v>214</v>
      </c>
    </row>
  </sheetData>
  <mergeCells count="2">
    <mergeCell ref="A1:N1"/>
    <mergeCell ref="A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75569"/>
    <pageSetUpPr fitToPage="false"/>
  </sheetPr>
  <dimension ref="A1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false" outlineLevel="0" collapsed="false">
      <c r="A1" s="0" t="s">
        <v>142</v>
      </c>
      <c r="B1" s="0" t="s">
        <v>143</v>
      </c>
      <c r="C1" s="0" t="s">
        <v>144</v>
      </c>
      <c r="D1" s="0" t="s">
        <v>145</v>
      </c>
      <c r="E1" s="0" t="s">
        <v>146</v>
      </c>
      <c r="G1" s="0" t="s">
        <v>147</v>
      </c>
      <c r="H1" s="0" t="s">
        <v>148</v>
      </c>
      <c r="I1" s="0" t="s">
        <v>149</v>
      </c>
    </row>
    <row r="2" customFormat="false" ht="15" hidden="false" customHeight="false" outlineLevel="0" collapsed="false">
      <c r="A2" s="0" t="s">
        <v>18</v>
      </c>
      <c r="B2" s="0" t="s">
        <v>41</v>
      </c>
      <c r="C2" s="0" t="s">
        <v>41</v>
      </c>
      <c r="D2" s="0" t="s">
        <v>150</v>
      </c>
      <c r="E2" s="0" t="n">
        <v>1</v>
      </c>
      <c r="G2" s="0" t="s">
        <v>151</v>
      </c>
      <c r="H2" s="0" t="s">
        <v>152</v>
      </c>
      <c r="I2" s="0" t="s">
        <v>41</v>
      </c>
    </row>
    <row r="3" customFormat="false" ht="15" hidden="false" customHeight="false" outlineLevel="0" collapsed="false">
      <c r="A3" s="0" t="s">
        <v>18</v>
      </c>
      <c r="B3" s="0" t="s">
        <v>53</v>
      </c>
      <c r="C3" s="0" t="s">
        <v>52</v>
      </c>
      <c r="D3" s="0" t="s">
        <v>150</v>
      </c>
      <c r="E3" s="0" t="n">
        <v>2</v>
      </c>
      <c r="G3" s="0" t="s">
        <v>153</v>
      </c>
      <c r="H3" s="0" t="s">
        <v>154</v>
      </c>
      <c r="I3" s="0" t="s">
        <v>41</v>
      </c>
    </row>
    <row r="4" customFormat="false" ht="15" hidden="false" customHeight="false" outlineLevel="0" collapsed="false">
      <c r="A4" s="0" t="s">
        <v>18</v>
      </c>
      <c r="B4" s="0" t="s">
        <v>65</v>
      </c>
      <c r="C4" s="0" t="s">
        <v>64</v>
      </c>
      <c r="D4" s="0" t="s">
        <v>155</v>
      </c>
      <c r="E4" s="0" t="n">
        <v>3</v>
      </c>
      <c r="G4" s="0" t="s">
        <v>156</v>
      </c>
      <c r="H4" s="0" t="s">
        <v>157</v>
      </c>
      <c r="I4" s="0" t="s">
        <v>41</v>
      </c>
    </row>
    <row r="5" customFormat="false" ht="15" hidden="false" customHeight="false" outlineLevel="0" collapsed="false">
      <c r="A5" s="0" t="s">
        <v>18</v>
      </c>
      <c r="B5" s="0" t="s">
        <v>77</v>
      </c>
      <c r="C5" s="0" t="s">
        <v>76</v>
      </c>
      <c r="D5" s="0" t="s">
        <v>158</v>
      </c>
      <c r="E5" s="0" t="n">
        <v>4</v>
      </c>
      <c r="G5" s="0" t="s">
        <v>159</v>
      </c>
      <c r="H5" s="0" t="s">
        <v>160</v>
      </c>
      <c r="I5" s="0" t="s">
        <v>41</v>
      </c>
    </row>
    <row r="6" customFormat="false" ht="15" hidden="false" customHeight="false" outlineLevel="0" collapsed="false">
      <c r="A6" s="0" t="s">
        <v>161</v>
      </c>
      <c r="B6" s="0" t="s">
        <v>43</v>
      </c>
      <c r="C6" s="0" t="s">
        <v>42</v>
      </c>
      <c r="D6" s="0" t="s">
        <v>150</v>
      </c>
      <c r="E6" s="0" t="n">
        <v>1</v>
      </c>
      <c r="G6" s="0" t="s">
        <v>162</v>
      </c>
      <c r="H6" s="0" t="s">
        <v>163</v>
      </c>
      <c r="I6" s="0" t="s">
        <v>41</v>
      </c>
    </row>
    <row r="7" customFormat="false" ht="15" hidden="false" customHeight="false" outlineLevel="0" collapsed="false">
      <c r="A7" s="0" t="s">
        <v>161</v>
      </c>
      <c r="B7" s="0" t="s">
        <v>55</v>
      </c>
      <c r="C7" s="0" t="s">
        <v>54</v>
      </c>
      <c r="D7" s="0" t="s">
        <v>155</v>
      </c>
      <c r="E7" s="0" t="n">
        <v>2</v>
      </c>
      <c r="G7" s="0" t="s">
        <v>164</v>
      </c>
      <c r="H7" s="0" t="s">
        <v>165</v>
      </c>
      <c r="I7" s="0" t="s">
        <v>41</v>
      </c>
    </row>
    <row r="8" customFormat="false" ht="15" hidden="false" customHeight="false" outlineLevel="0" collapsed="false">
      <c r="A8" s="0" t="s">
        <v>161</v>
      </c>
      <c r="B8" s="0" t="s">
        <v>67</v>
      </c>
      <c r="C8" s="0" t="s">
        <v>66</v>
      </c>
      <c r="D8" s="0" t="s">
        <v>158</v>
      </c>
      <c r="E8" s="0" t="n">
        <v>3</v>
      </c>
      <c r="G8" s="0" t="s">
        <v>166</v>
      </c>
      <c r="H8" s="0" t="s">
        <v>167</v>
      </c>
      <c r="I8" s="0" t="s">
        <v>41</v>
      </c>
    </row>
    <row r="9" customFormat="false" ht="15" hidden="false" customHeight="false" outlineLevel="0" collapsed="false">
      <c r="A9" s="0" t="s">
        <v>161</v>
      </c>
      <c r="B9" s="0" t="s">
        <v>79</v>
      </c>
      <c r="C9" s="0" t="s">
        <v>78</v>
      </c>
      <c r="D9" s="0" t="s">
        <v>168</v>
      </c>
      <c r="E9" s="0" t="n">
        <v>4</v>
      </c>
      <c r="G9" s="0" t="s">
        <v>169</v>
      </c>
      <c r="H9" s="0" t="s">
        <v>170</v>
      </c>
      <c r="I9" s="0" t="s">
        <v>41</v>
      </c>
    </row>
    <row r="10" customFormat="false" ht="15" hidden="false" customHeight="false" outlineLevel="0" collapsed="false">
      <c r="A10" s="0" t="s">
        <v>171</v>
      </c>
      <c r="B10" s="0" t="s">
        <v>45</v>
      </c>
      <c r="C10" s="0" t="s">
        <v>44</v>
      </c>
      <c r="D10" s="0" t="s">
        <v>155</v>
      </c>
      <c r="E10" s="0" t="n">
        <v>1</v>
      </c>
      <c r="G10" s="0" t="s">
        <v>172</v>
      </c>
      <c r="H10" s="0" t="s">
        <v>173</v>
      </c>
      <c r="I10" s="0" t="s">
        <v>41</v>
      </c>
    </row>
    <row r="11" customFormat="false" ht="15" hidden="false" customHeight="false" outlineLevel="0" collapsed="false">
      <c r="A11" s="0" t="s">
        <v>171</v>
      </c>
      <c r="B11" s="0" t="s">
        <v>57</v>
      </c>
      <c r="C11" s="0" t="s">
        <v>56</v>
      </c>
      <c r="D11" s="0" t="s">
        <v>158</v>
      </c>
      <c r="E11" s="0" t="n">
        <v>2</v>
      </c>
      <c r="G11" s="0" t="s">
        <v>174</v>
      </c>
      <c r="H11" s="0" t="s">
        <v>175</v>
      </c>
      <c r="I11" s="0" t="s">
        <v>53</v>
      </c>
    </row>
    <row r="12" customFormat="false" ht="15" hidden="false" customHeight="false" outlineLevel="0" collapsed="false">
      <c r="A12" s="0" t="s">
        <v>171</v>
      </c>
      <c r="B12" s="0" t="s">
        <v>69</v>
      </c>
      <c r="C12" s="0" t="s">
        <v>68</v>
      </c>
      <c r="D12" s="0" t="s">
        <v>176</v>
      </c>
      <c r="E12" s="0" t="n">
        <v>3</v>
      </c>
      <c r="G12" s="0" t="s">
        <v>177</v>
      </c>
      <c r="H12" s="0" t="s">
        <v>178</v>
      </c>
      <c r="I12" s="0" t="s">
        <v>53</v>
      </c>
    </row>
    <row r="13" customFormat="false" ht="15" hidden="false" customHeight="false" outlineLevel="0" collapsed="false">
      <c r="A13" s="0" t="s">
        <v>171</v>
      </c>
      <c r="B13" s="0" t="s">
        <v>81</v>
      </c>
      <c r="C13" s="0" t="s">
        <v>80</v>
      </c>
      <c r="D13" s="0" t="s">
        <v>168</v>
      </c>
      <c r="E13" s="0" t="n">
        <v>4</v>
      </c>
      <c r="G13" s="0" t="s">
        <v>179</v>
      </c>
      <c r="H13" s="0" t="s">
        <v>180</v>
      </c>
      <c r="I13" s="0" t="s">
        <v>53</v>
      </c>
    </row>
    <row r="14" customFormat="false" ht="15" hidden="false" customHeight="false" outlineLevel="0" collapsed="false">
      <c r="A14" s="0" t="s">
        <v>181</v>
      </c>
      <c r="B14" s="0" t="s">
        <v>47</v>
      </c>
      <c r="C14" s="0" t="s">
        <v>46</v>
      </c>
      <c r="D14" s="0" t="s">
        <v>158</v>
      </c>
      <c r="E14" s="0" t="n">
        <v>1</v>
      </c>
      <c r="G14" s="0" t="s">
        <v>182</v>
      </c>
      <c r="H14" s="0" t="s">
        <v>183</v>
      </c>
      <c r="I14" s="0" t="s">
        <v>43</v>
      </c>
    </row>
    <row r="15" customFormat="false" ht="15" hidden="false" customHeight="false" outlineLevel="0" collapsed="false">
      <c r="A15" s="0" t="s">
        <v>181</v>
      </c>
      <c r="B15" s="0" t="s">
        <v>59</v>
      </c>
      <c r="C15" s="0" t="s">
        <v>58</v>
      </c>
      <c r="D15" s="0" t="s">
        <v>158</v>
      </c>
      <c r="E15" s="0" t="n">
        <v>2</v>
      </c>
      <c r="G15" s="0" t="s">
        <v>184</v>
      </c>
      <c r="H15" s="0" t="s">
        <v>185</v>
      </c>
      <c r="I15" s="0" t="s">
        <v>43</v>
      </c>
    </row>
    <row r="16" customFormat="false" ht="15" hidden="false" customHeight="false" outlineLevel="0" collapsed="false">
      <c r="A16" s="0" t="s">
        <v>181</v>
      </c>
      <c r="B16" s="0" t="s">
        <v>71</v>
      </c>
      <c r="C16" s="0" t="s">
        <v>70</v>
      </c>
      <c r="D16" s="0" t="s">
        <v>176</v>
      </c>
      <c r="E16" s="0" t="n">
        <v>3</v>
      </c>
      <c r="G16" s="0" t="s">
        <v>186</v>
      </c>
      <c r="H16" s="0" t="s">
        <v>187</v>
      </c>
      <c r="I16" s="0" t="s">
        <v>43</v>
      </c>
    </row>
    <row r="17" customFormat="false" ht="15" hidden="false" customHeight="false" outlineLevel="0" collapsed="false">
      <c r="A17" s="0" t="s">
        <v>181</v>
      </c>
      <c r="B17" s="0" t="s">
        <v>83</v>
      </c>
      <c r="C17" s="0" t="s">
        <v>82</v>
      </c>
      <c r="D17" s="0" t="s">
        <v>168</v>
      </c>
      <c r="E17" s="0" t="n">
        <v>4</v>
      </c>
      <c r="G17" s="0" t="s">
        <v>188</v>
      </c>
      <c r="H17" s="0" t="s">
        <v>189</v>
      </c>
      <c r="I17" s="0" t="s">
        <v>43</v>
      </c>
    </row>
    <row r="18" customFormat="false" ht="15" hidden="false" customHeight="false" outlineLevel="0" collapsed="false">
      <c r="A18" s="0" t="s">
        <v>190</v>
      </c>
      <c r="B18" s="0" t="s">
        <v>49</v>
      </c>
      <c r="C18" s="0" t="s">
        <v>48</v>
      </c>
      <c r="D18" s="0" t="s">
        <v>158</v>
      </c>
      <c r="E18" s="0" t="n">
        <v>1</v>
      </c>
    </row>
    <row r="19" customFormat="false" ht="15" hidden="false" customHeight="false" outlineLevel="0" collapsed="false">
      <c r="A19" s="0" t="s">
        <v>190</v>
      </c>
      <c r="B19" s="0" t="s">
        <v>61</v>
      </c>
      <c r="C19" s="0" t="s">
        <v>60</v>
      </c>
      <c r="D19" s="0" t="s">
        <v>158</v>
      </c>
      <c r="E19" s="0" t="n">
        <v>2</v>
      </c>
    </row>
    <row r="20" customFormat="false" ht="15" hidden="false" customHeight="false" outlineLevel="0" collapsed="false">
      <c r="A20" s="0" t="s">
        <v>190</v>
      </c>
      <c r="B20" s="0" t="s">
        <v>73</v>
      </c>
      <c r="C20" s="0" t="s">
        <v>72</v>
      </c>
      <c r="D20" s="0" t="s">
        <v>176</v>
      </c>
      <c r="E20" s="0" t="n">
        <v>3</v>
      </c>
    </row>
    <row r="21" customFormat="false" ht="15" hidden="false" customHeight="false" outlineLevel="0" collapsed="false">
      <c r="A21" s="0" t="s">
        <v>190</v>
      </c>
      <c r="B21" s="0" t="s">
        <v>85</v>
      </c>
      <c r="C21" s="0" t="s">
        <v>84</v>
      </c>
      <c r="D21" s="0" t="s">
        <v>168</v>
      </c>
      <c r="E21" s="0" t="n">
        <v>4</v>
      </c>
    </row>
    <row r="22" customFormat="false" ht="15" hidden="false" customHeight="false" outlineLevel="0" collapsed="false">
      <c r="A22" s="0" t="s">
        <v>191</v>
      </c>
      <c r="B22" s="0" t="s">
        <v>51</v>
      </c>
      <c r="C22" s="0" t="s">
        <v>50</v>
      </c>
      <c r="D22" s="0" t="s">
        <v>158</v>
      </c>
      <c r="E22" s="0" t="n">
        <v>1</v>
      </c>
    </row>
    <row r="23" customFormat="false" ht="15" hidden="false" customHeight="false" outlineLevel="0" collapsed="false">
      <c r="A23" s="0" t="s">
        <v>191</v>
      </c>
      <c r="B23" s="0" t="s">
        <v>63</v>
      </c>
      <c r="C23" s="0" t="s">
        <v>62</v>
      </c>
      <c r="D23" s="0" t="s">
        <v>158</v>
      </c>
      <c r="E23" s="0" t="n">
        <v>2</v>
      </c>
    </row>
    <row r="24" customFormat="false" ht="15" hidden="false" customHeight="false" outlineLevel="0" collapsed="false">
      <c r="A24" s="0" t="s">
        <v>191</v>
      </c>
      <c r="B24" s="0" t="s">
        <v>75</v>
      </c>
      <c r="C24" s="0" t="s">
        <v>74</v>
      </c>
      <c r="D24" s="0" t="s">
        <v>155</v>
      </c>
      <c r="E24" s="0" t="n">
        <v>3</v>
      </c>
    </row>
    <row r="25" customFormat="false" ht="15" hidden="false" customHeight="false" outlineLevel="0" collapsed="false">
      <c r="A25" s="0" t="s">
        <v>191</v>
      </c>
      <c r="B25" s="0" t="s">
        <v>87</v>
      </c>
      <c r="C25" s="0" t="s">
        <v>86</v>
      </c>
      <c r="D25" s="0" t="s">
        <v>176</v>
      </c>
      <c r="E25" s="0" t="n">
        <v>4</v>
      </c>
    </row>
    <row r="26" customFormat="false" ht="15" hidden="false" customHeight="false" outlineLevel="0" collapsed="false">
      <c r="A26" s="0" t="s">
        <v>192</v>
      </c>
      <c r="B26" s="0" t="s">
        <v>95</v>
      </c>
      <c r="C26" s="0" t="s">
        <v>94</v>
      </c>
      <c r="D26" s="0" t="s">
        <v>158</v>
      </c>
      <c r="E26" s="0" t="n">
        <v>1</v>
      </c>
    </row>
    <row r="27" customFormat="false" ht="15" hidden="false" customHeight="false" outlineLevel="0" collapsed="false">
      <c r="A27" s="0" t="s">
        <v>192</v>
      </c>
      <c r="B27" s="0" t="s">
        <v>107</v>
      </c>
      <c r="C27" s="0" t="s">
        <v>106</v>
      </c>
      <c r="D27" s="0" t="s">
        <v>158</v>
      </c>
      <c r="E27" s="0" t="n">
        <v>2</v>
      </c>
    </row>
    <row r="28" customFormat="false" ht="15" hidden="false" customHeight="false" outlineLevel="0" collapsed="false">
      <c r="A28" s="0" t="s">
        <v>192</v>
      </c>
      <c r="B28" s="0" t="s">
        <v>119</v>
      </c>
      <c r="C28" s="0" t="s">
        <v>118</v>
      </c>
      <c r="D28" s="0" t="s">
        <v>155</v>
      </c>
      <c r="E28" s="0" t="n">
        <v>3</v>
      </c>
    </row>
    <row r="29" customFormat="false" ht="15" hidden="false" customHeight="false" outlineLevel="0" collapsed="false">
      <c r="A29" s="0" t="s">
        <v>192</v>
      </c>
      <c r="B29" s="0" t="s">
        <v>131</v>
      </c>
      <c r="C29" s="0" t="s">
        <v>130</v>
      </c>
      <c r="D29" s="0" t="s">
        <v>176</v>
      </c>
      <c r="E29" s="0" t="n">
        <v>4</v>
      </c>
    </row>
    <row r="30" customFormat="false" ht="15" hidden="false" customHeight="false" outlineLevel="0" collapsed="false">
      <c r="A30" s="0" t="s">
        <v>17</v>
      </c>
      <c r="B30" s="0" t="s">
        <v>97</v>
      </c>
      <c r="C30" s="0" t="s">
        <v>96</v>
      </c>
      <c r="D30" s="0" t="s">
        <v>158</v>
      </c>
      <c r="E30" s="0" t="n">
        <v>1</v>
      </c>
    </row>
    <row r="31" customFormat="false" ht="15" hidden="false" customHeight="false" outlineLevel="0" collapsed="false">
      <c r="A31" s="0" t="s">
        <v>17</v>
      </c>
      <c r="B31" s="0" t="s">
        <v>109</v>
      </c>
      <c r="C31" s="0" t="s">
        <v>108</v>
      </c>
      <c r="D31" s="0" t="s">
        <v>158</v>
      </c>
      <c r="E31" s="0" t="n">
        <v>2</v>
      </c>
    </row>
    <row r="32" customFormat="false" ht="15" hidden="false" customHeight="false" outlineLevel="0" collapsed="false">
      <c r="A32" s="0" t="s">
        <v>17</v>
      </c>
      <c r="B32" s="0" t="s">
        <v>121</v>
      </c>
      <c r="C32" s="0" t="s">
        <v>120</v>
      </c>
      <c r="D32" s="0" t="s">
        <v>150</v>
      </c>
      <c r="E32" s="0" t="n">
        <v>3</v>
      </c>
    </row>
    <row r="33" customFormat="false" ht="15" hidden="false" customHeight="false" outlineLevel="0" collapsed="false">
      <c r="A33" s="0" t="s">
        <v>17</v>
      </c>
      <c r="B33" s="0" t="s">
        <v>133</v>
      </c>
      <c r="C33" s="0" t="s">
        <v>132</v>
      </c>
      <c r="D33" s="0" t="s">
        <v>168</v>
      </c>
      <c r="E33" s="0" t="n">
        <v>4</v>
      </c>
    </row>
    <row r="34" customFormat="false" ht="15" hidden="false" customHeight="false" outlineLevel="0" collapsed="false">
      <c r="A34" s="0" t="s">
        <v>193</v>
      </c>
      <c r="B34" s="0" t="s">
        <v>99</v>
      </c>
      <c r="C34" s="0" t="s">
        <v>98</v>
      </c>
      <c r="D34" s="0" t="s">
        <v>158</v>
      </c>
      <c r="E34" s="0" t="n">
        <v>1</v>
      </c>
    </row>
    <row r="35" customFormat="false" ht="15" hidden="false" customHeight="false" outlineLevel="0" collapsed="false">
      <c r="A35" s="0" t="s">
        <v>193</v>
      </c>
      <c r="B35" s="0" t="s">
        <v>111</v>
      </c>
      <c r="C35" s="0" t="s">
        <v>110</v>
      </c>
      <c r="D35" s="0" t="s">
        <v>158</v>
      </c>
      <c r="E35" s="0" t="n">
        <v>2</v>
      </c>
    </row>
    <row r="36" customFormat="false" ht="15" hidden="false" customHeight="false" outlineLevel="0" collapsed="false">
      <c r="A36" s="0" t="s">
        <v>193</v>
      </c>
      <c r="B36" s="0" t="s">
        <v>123</v>
      </c>
      <c r="C36" s="0" t="s">
        <v>122</v>
      </c>
      <c r="D36" s="0" t="s">
        <v>150</v>
      </c>
      <c r="E36" s="0" t="n">
        <v>3</v>
      </c>
    </row>
    <row r="37" customFormat="false" ht="15" hidden="false" customHeight="false" outlineLevel="0" collapsed="false">
      <c r="A37" s="0" t="s">
        <v>193</v>
      </c>
      <c r="B37" s="0" t="s">
        <v>135</v>
      </c>
      <c r="C37" s="0" t="s">
        <v>134</v>
      </c>
      <c r="D37" s="0" t="s">
        <v>168</v>
      </c>
      <c r="E37" s="0" t="n">
        <v>4</v>
      </c>
    </row>
    <row r="38" customFormat="false" ht="15" hidden="false" customHeight="false" outlineLevel="0" collapsed="false">
      <c r="A38" s="0" t="s">
        <v>194</v>
      </c>
      <c r="B38" s="0" t="s">
        <v>101</v>
      </c>
      <c r="C38" s="0" t="s">
        <v>100</v>
      </c>
      <c r="D38" s="0" t="s">
        <v>158</v>
      </c>
      <c r="E38" s="0" t="n">
        <v>1</v>
      </c>
    </row>
    <row r="39" customFormat="false" ht="15" hidden="false" customHeight="false" outlineLevel="0" collapsed="false">
      <c r="A39" s="0" t="s">
        <v>194</v>
      </c>
      <c r="B39" s="0" t="s">
        <v>113</v>
      </c>
      <c r="C39" s="0" t="s">
        <v>112</v>
      </c>
      <c r="D39" s="0" t="s">
        <v>158</v>
      </c>
      <c r="E39" s="0" t="n">
        <v>2</v>
      </c>
    </row>
    <row r="40" customFormat="false" ht="15" hidden="false" customHeight="false" outlineLevel="0" collapsed="false">
      <c r="A40" s="0" t="s">
        <v>194</v>
      </c>
      <c r="B40" s="0" t="s">
        <v>125</v>
      </c>
      <c r="C40" s="0" t="s">
        <v>124</v>
      </c>
      <c r="D40" s="0" t="s">
        <v>176</v>
      </c>
      <c r="E40" s="0" t="n">
        <v>3</v>
      </c>
    </row>
    <row r="41" customFormat="false" ht="15" hidden="false" customHeight="false" outlineLevel="0" collapsed="false">
      <c r="A41" s="0" t="s">
        <v>194</v>
      </c>
      <c r="B41" s="0" t="s">
        <v>137</v>
      </c>
      <c r="C41" s="0" t="s">
        <v>136</v>
      </c>
      <c r="D41" s="0" t="s">
        <v>168</v>
      </c>
      <c r="E41" s="0" t="n">
        <v>4</v>
      </c>
    </row>
    <row r="42" customFormat="false" ht="15" hidden="false" customHeight="false" outlineLevel="0" collapsed="false">
      <c r="A42" s="0" t="s">
        <v>195</v>
      </c>
      <c r="B42" s="0" t="s">
        <v>103</v>
      </c>
      <c r="C42" s="0" t="s">
        <v>102</v>
      </c>
      <c r="D42" s="0" t="s">
        <v>158</v>
      </c>
      <c r="E42" s="0" t="n">
        <v>1</v>
      </c>
    </row>
    <row r="43" customFormat="false" ht="15" hidden="false" customHeight="false" outlineLevel="0" collapsed="false">
      <c r="A43" s="0" t="s">
        <v>195</v>
      </c>
      <c r="B43" s="0" t="s">
        <v>115</v>
      </c>
      <c r="C43" s="0" t="s">
        <v>114</v>
      </c>
      <c r="D43" s="0" t="s">
        <v>158</v>
      </c>
      <c r="E43" s="0" t="n">
        <v>2</v>
      </c>
    </row>
    <row r="44" customFormat="false" ht="15" hidden="false" customHeight="false" outlineLevel="0" collapsed="false">
      <c r="A44" s="0" t="s">
        <v>195</v>
      </c>
      <c r="B44" s="0" t="s">
        <v>127</v>
      </c>
      <c r="C44" s="0" t="s">
        <v>126</v>
      </c>
      <c r="D44" s="0" t="s">
        <v>150</v>
      </c>
      <c r="E44" s="0" t="n">
        <v>3</v>
      </c>
    </row>
    <row r="45" customFormat="false" ht="15" hidden="false" customHeight="false" outlineLevel="0" collapsed="false">
      <c r="A45" s="0" t="s">
        <v>195</v>
      </c>
      <c r="B45" s="0" t="s">
        <v>139</v>
      </c>
      <c r="C45" s="0" t="s">
        <v>138</v>
      </c>
      <c r="D45" s="0" t="s">
        <v>168</v>
      </c>
      <c r="E45" s="0" t="n">
        <v>4</v>
      </c>
    </row>
    <row r="46" customFormat="false" ht="15" hidden="false" customHeight="false" outlineLevel="0" collapsed="false">
      <c r="A46" s="0" t="s">
        <v>196</v>
      </c>
      <c r="B46" s="0" t="s">
        <v>105</v>
      </c>
      <c r="C46" s="0" t="s">
        <v>104</v>
      </c>
      <c r="D46" s="0" t="s">
        <v>158</v>
      </c>
      <c r="E46" s="0" t="n">
        <v>1</v>
      </c>
    </row>
    <row r="47" customFormat="false" ht="15" hidden="false" customHeight="false" outlineLevel="0" collapsed="false">
      <c r="A47" s="0" t="s">
        <v>196</v>
      </c>
      <c r="B47" s="0" t="s">
        <v>117</v>
      </c>
      <c r="C47" s="0" t="s">
        <v>116</v>
      </c>
      <c r="D47" s="0" t="s">
        <v>158</v>
      </c>
      <c r="E47" s="0" t="n">
        <v>2</v>
      </c>
    </row>
    <row r="48" customFormat="false" ht="15" hidden="false" customHeight="false" outlineLevel="0" collapsed="false">
      <c r="A48" s="0" t="s">
        <v>196</v>
      </c>
      <c r="B48" s="0" t="s">
        <v>129</v>
      </c>
      <c r="C48" s="0" t="s">
        <v>128</v>
      </c>
      <c r="D48" s="0" t="s">
        <v>150</v>
      </c>
      <c r="E48" s="0" t="n">
        <v>3</v>
      </c>
    </row>
    <row r="49" customFormat="false" ht="15" hidden="false" customHeight="false" outlineLevel="0" collapsed="false">
      <c r="A49" s="0" t="s">
        <v>196</v>
      </c>
      <c r="B49" s="0" t="s">
        <v>141</v>
      </c>
      <c r="C49" s="0" t="s">
        <v>140</v>
      </c>
      <c r="D49" s="0" t="s">
        <v>168</v>
      </c>
      <c r="E49" s="0" t="n">
        <v>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N1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2"/>
    <col collapsed="false" customWidth="true" hidden="false" outlineLevel="0" max="3" min="3" style="0" width="7"/>
    <col collapsed="false" customWidth="true" hidden="false" outlineLevel="0" max="4" min="4" style="0" width="18"/>
    <col collapsed="false" customWidth="true" hidden="false" outlineLevel="0" max="6" min="5" style="0" width="5"/>
    <col collapsed="false" customWidth="true" hidden="false" outlineLevel="0" max="7" min="7" style="0" width="18"/>
    <col collapsed="false" customWidth="true" hidden="false" outlineLevel="0" max="9" min="8" style="0" width="20"/>
    <col collapsed="false" customWidth="true" hidden="false" outlineLevel="0" max="10" min="10" style="0" width="10"/>
    <col collapsed="false" customWidth="true" hidden="false" outlineLevel="0" max="11" min="11" style="0" width="6"/>
    <col collapsed="false" customWidth="true" hidden="false" outlineLevel="0" max="12" min="12" style="0" width="4"/>
    <col collapsed="false" customWidth="true" hidden="false" outlineLevel="0" max="13" min="13" style="0" width="12"/>
  </cols>
  <sheetData>
    <row r="1" customFormat="false" ht="30" hidden="false" customHeight="true" outlineLevel="0" collapsed="false">
      <c r="A1" s="57" t="s">
        <v>197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customFormat="false" ht="19.5" hidden="false" customHeight="true" outlineLevel="0" collapsed="false">
      <c r="A2" s="58" t="s">
        <v>14</v>
      </c>
      <c r="B2" s="58" t="s">
        <v>15</v>
      </c>
      <c r="C2" s="58" t="s">
        <v>198</v>
      </c>
      <c r="D2" s="58" t="s">
        <v>199</v>
      </c>
      <c r="E2" s="59" t="s">
        <v>17</v>
      </c>
      <c r="F2" s="60" t="s">
        <v>18</v>
      </c>
      <c r="G2" s="58" t="s">
        <v>200</v>
      </c>
      <c r="H2" s="58" t="s">
        <v>201</v>
      </c>
      <c r="I2" s="58" t="s">
        <v>202</v>
      </c>
      <c r="J2" s="58" t="s">
        <v>203</v>
      </c>
      <c r="K2" s="58" t="s">
        <v>20</v>
      </c>
      <c r="L2" s="58" t="s">
        <v>204</v>
      </c>
      <c r="M2" s="58" t="s">
        <v>205</v>
      </c>
      <c r="N2" s="3"/>
    </row>
    <row r="3" customFormat="false" ht="18" hidden="false" customHeight="true" outlineLevel="0" collapsed="false">
      <c r="A3" s="61" t="n">
        <v>1</v>
      </c>
      <c r="B3" s="62" t="n">
        <v>46184</v>
      </c>
      <c r="C3" s="61" t="s">
        <v>206</v>
      </c>
      <c r="D3" s="63" t="s">
        <v>41</v>
      </c>
      <c r="E3" s="25"/>
      <c r="F3" s="25"/>
      <c r="G3" s="63" t="s">
        <v>53</v>
      </c>
      <c r="H3" s="22" t="s">
        <v>151</v>
      </c>
      <c r="I3" s="22" t="s">
        <v>152</v>
      </c>
      <c r="J3" s="22" t="s">
        <v>41</v>
      </c>
      <c r="K3" s="64" t="s">
        <v>18</v>
      </c>
      <c r="L3" s="61" t="n">
        <v>1</v>
      </c>
      <c r="M3" s="65" t="str">
        <f aca="false">IF(E3="","Scheduled",IF(E3&gt;F3,"Home Win",IF(E3&lt;F3,"Away Win","Draw")))</f>
        <v>Scheduled</v>
      </c>
      <c r="N3" s="3"/>
    </row>
    <row r="4" customFormat="false" ht="18" hidden="false" customHeight="true" outlineLevel="0" collapsed="false">
      <c r="A4" s="66" t="n">
        <v>2</v>
      </c>
      <c r="B4" s="67" t="n">
        <v>46184</v>
      </c>
      <c r="C4" s="66" t="s">
        <v>207</v>
      </c>
      <c r="D4" s="68" t="s">
        <v>65</v>
      </c>
      <c r="E4" s="25"/>
      <c r="F4" s="25"/>
      <c r="G4" s="68" t="s">
        <v>77</v>
      </c>
      <c r="H4" s="32" t="s">
        <v>151</v>
      </c>
      <c r="I4" s="32" t="s">
        <v>152</v>
      </c>
      <c r="J4" s="32" t="s">
        <v>41</v>
      </c>
      <c r="K4" s="64" t="s">
        <v>18</v>
      </c>
      <c r="L4" s="66" t="n">
        <v>1</v>
      </c>
      <c r="M4" s="69" t="str">
        <f aca="false">IF(E4="","Scheduled",IF(E4&gt;F4,"Home Win",IF(E4&lt;F4,"Away Win","Draw")))</f>
        <v>Scheduled</v>
      </c>
      <c r="N4" s="3"/>
    </row>
    <row r="5" customFormat="false" ht="18" hidden="false" customHeight="true" outlineLevel="0" collapsed="false">
      <c r="A5" s="61" t="n">
        <v>3</v>
      </c>
      <c r="B5" s="62" t="n">
        <v>46190</v>
      </c>
      <c r="C5" s="61" t="s">
        <v>208</v>
      </c>
      <c r="D5" s="63" t="s">
        <v>41</v>
      </c>
      <c r="E5" s="25"/>
      <c r="F5" s="25"/>
      <c r="G5" s="63" t="s">
        <v>65</v>
      </c>
      <c r="H5" s="22" t="s">
        <v>153</v>
      </c>
      <c r="I5" s="22" t="s">
        <v>154</v>
      </c>
      <c r="J5" s="22" t="s">
        <v>41</v>
      </c>
      <c r="K5" s="64" t="s">
        <v>18</v>
      </c>
      <c r="L5" s="61" t="n">
        <v>2</v>
      </c>
      <c r="M5" s="65" t="str">
        <f aca="false">IF(E5="","Scheduled",IF(E5&gt;F5,"Home Win",IF(E5&lt;F5,"Away Win","Draw")))</f>
        <v>Scheduled</v>
      </c>
      <c r="N5" s="3"/>
    </row>
    <row r="6" customFormat="false" ht="18" hidden="false" customHeight="true" outlineLevel="0" collapsed="false">
      <c r="A6" s="66" t="n">
        <v>4</v>
      </c>
      <c r="B6" s="67" t="n">
        <v>46190</v>
      </c>
      <c r="C6" s="66" t="s">
        <v>209</v>
      </c>
      <c r="D6" s="68" t="s">
        <v>53</v>
      </c>
      <c r="E6" s="25"/>
      <c r="F6" s="25"/>
      <c r="G6" s="68" t="s">
        <v>77</v>
      </c>
      <c r="H6" s="32" t="s">
        <v>153</v>
      </c>
      <c r="I6" s="32" t="s">
        <v>154</v>
      </c>
      <c r="J6" s="32" t="s">
        <v>41</v>
      </c>
      <c r="K6" s="64" t="s">
        <v>18</v>
      </c>
      <c r="L6" s="66" t="n">
        <v>2</v>
      </c>
      <c r="M6" s="69" t="str">
        <f aca="false">IF(E6="","Scheduled",IF(E6&gt;F6,"Home Win",IF(E6&lt;F6,"Away Win","Draw")))</f>
        <v>Scheduled</v>
      </c>
      <c r="N6" s="3"/>
    </row>
    <row r="7" customFormat="false" ht="18" hidden="false" customHeight="true" outlineLevel="0" collapsed="false">
      <c r="A7" s="61" t="n">
        <v>5</v>
      </c>
      <c r="B7" s="62" t="n">
        <v>46196</v>
      </c>
      <c r="C7" s="61" t="s">
        <v>206</v>
      </c>
      <c r="D7" s="63" t="s">
        <v>41</v>
      </c>
      <c r="E7" s="25"/>
      <c r="F7" s="25"/>
      <c r="G7" s="63" t="s">
        <v>77</v>
      </c>
      <c r="H7" s="22" t="s">
        <v>174</v>
      </c>
      <c r="I7" s="22" t="s">
        <v>175</v>
      </c>
      <c r="J7" s="22" t="s">
        <v>53</v>
      </c>
      <c r="K7" s="64" t="s">
        <v>18</v>
      </c>
      <c r="L7" s="61" t="n">
        <v>3</v>
      </c>
      <c r="M7" s="65" t="str">
        <f aca="false">IF(E7="","Scheduled",IF(E7&gt;F7,"Home Win",IF(E7&lt;F7,"Away Win","Draw")))</f>
        <v>Scheduled</v>
      </c>
      <c r="N7" s="3"/>
    </row>
    <row r="8" customFormat="false" ht="18" hidden="false" customHeight="true" outlineLevel="0" collapsed="false">
      <c r="A8" s="66" t="n">
        <v>6</v>
      </c>
      <c r="B8" s="67" t="n">
        <v>46196</v>
      </c>
      <c r="C8" s="66" t="s">
        <v>207</v>
      </c>
      <c r="D8" s="68" t="s">
        <v>53</v>
      </c>
      <c r="E8" s="25"/>
      <c r="F8" s="25"/>
      <c r="G8" s="68" t="s">
        <v>65</v>
      </c>
      <c r="H8" s="32" t="s">
        <v>174</v>
      </c>
      <c r="I8" s="32" t="s">
        <v>175</v>
      </c>
      <c r="J8" s="32" t="s">
        <v>53</v>
      </c>
      <c r="K8" s="64" t="s">
        <v>18</v>
      </c>
      <c r="L8" s="66" t="n">
        <v>3</v>
      </c>
      <c r="M8" s="69" t="str">
        <f aca="false">IF(E8="","Scheduled",IF(E8&gt;F8,"Home Win",IF(E8&lt;F8,"Away Win","Draw")))</f>
        <v>Scheduled</v>
      </c>
      <c r="N8" s="3"/>
    </row>
    <row r="9" customFormat="false" ht="18" hidden="false" customHeight="true" outlineLevel="0" collapsed="false">
      <c r="A9" s="61" t="n">
        <v>7</v>
      </c>
      <c r="B9" s="62" t="n">
        <v>46185</v>
      </c>
      <c r="C9" s="61" t="s">
        <v>207</v>
      </c>
      <c r="D9" s="63" t="s">
        <v>43</v>
      </c>
      <c r="E9" s="25"/>
      <c r="F9" s="25"/>
      <c r="G9" s="63" t="s">
        <v>55</v>
      </c>
      <c r="H9" s="22" t="s">
        <v>182</v>
      </c>
      <c r="I9" s="22" t="s">
        <v>183</v>
      </c>
      <c r="J9" s="22" t="s">
        <v>43</v>
      </c>
      <c r="K9" s="64" t="s">
        <v>161</v>
      </c>
      <c r="L9" s="61" t="n">
        <v>1</v>
      </c>
      <c r="M9" s="65" t="str">
        <f aca="false">IF(E9="","Scheduled",IF(E9&gt;F9,"Home Win",IF(E9&lt;F9,"Away Win","Draw")))</f>
        <v>Scheduled</v>
      </c>
      <c r="N9" s="3"/>
    </row>
    <row r="10" customFormat="false" ht="18" hidden="false" customHeight="true" outlineLevel="0" collapsed="false">
      <c r="A10" s="66" t="n">
        <v>8</v>
      </c>
      <c r="B10" s="67" t="n">
        <v>46185</v>
      </c>
      <c r="C10" s="66" t="s">
        <v>208</v>
      </c>
      <c r="D10" s="68" t="s">
        <v>67</v>
      </c>
      <c r="E10" s="25"/>
      <c r="F10" s="25"/>
      <c r="G10" s="68" t="s">
        <v>79</v>
      </c>
      <c r="H10" s="32" t="s">
        <v>182</v>
      </c>
      <c r="I10" s="32" t="s">
        <v>183</v>
      </c>
      <c r="J10" s="32" t="s">
        <v>43</v>
      </c>
      <c r="K10" s="64" t="s">
        <v>161</v>
      </c>
      <c r="L10" s="66" t="n">
        <v>1</v>
      </c>
      <c r="M10" s="69" t="str">
        <f aca="false">IF(E10="","Scheduled",IF(E10&gt;F10,"Home Win",IF(E10&lt;F10,"Away Win","Draw")))</f>
        <v>Scheduled</v>
      </c>
      <c r="N10" s="3"/>
    </row>
    <row r="11" customFormat="false" ht="18" hidden="false" customHeight="true" outlineLevel="0" collapsed="false">
      <c r="A11" s="61" t="n">
        <v>9</v>
      </c>
      <c r="B11" s="62" t="n">
        <v>46191</v>
      </c>
      <c r="C11" s="61" t="s">
        <v>209</v>
      </c>
      <c r="D11" s="63" t="s">
        <v>43</v>
      </c>
      <c r="E11" s="25"/>
      <c r="F11" s="25"/>
      <c r="G11" s="63" t="s">
        <v>67</v>
      </c>
      <c r="H11" s="22" t="s">
        <v>166</v>
      </c>
      <c r="I11" s="22" t="s">
        <v>167</v>
      </c>
      <c r="J11" s="22" t="s">
        <v>41</v>
      </c>
      <c r="K11" s="64" t="s">
        <v>161</v>
      </c>
      <c r="L11" s="61" t="n">
        <v>2</v>
      </c>
      <c r="M11" s="65" t="str">
        <f aca="false">IF(E11="","Scheduled",IF(E11&gt;F11,"Home Win",IF(E11&lt;F11,"Away Win","Draw")))</f>
        <v>Scheduled</v>
      </c>
      <c r="N11" s="3"/>
    </row>
    <row r="12" customFormat="false" ht="18" hidden="false" customHeight="true" outlineLevel="0" collapsed="false">
      <c r="A12" s="66" t="n">
        <v>10</v>
      </c>
      <c r="B12" s="67" t="n">
        <v>46191</v>
      </c>
      <c r="C12" s="66" t="s">
        <v>206</v>
      </c>
      <c r="D12" s="68" t="s">
        <v>55</v>
      </c>
      <c r="E12" s="25"/>
      <c r="F12" s="25"/>
      <c r="G12" s="68" t="s">
        <v>79</v>
      </c>
      <c r="H12" s="32" t="s">
        <v>166</v>
      </c>
      <c r="I12" s="32" t="s">
        <v>167</v>
      </c>
      <c r="J12" s="32" t="s">
        <v>41</v>
      </c>
      <c r="K12" s="64" t="s">
        <v>161</v>
      </c>
      <c r="L12" s="66" t="n">
        <v>2</v>
      </c>
      <c r="M12" s="69" t="str">
        <f aca="false">IF(E12="","Scheduled",IF(E12&gt;F12,"Home Win",IF(E12&lt;F12,"Away Win","Draw")))</f>
        <v>Scheduled</v>
      </c>
      <c r="N12" s="3"/>
    </row>
    <row r="13" customFormat="false" ht="18" hidden="false" customHeight="true" outlineLevel="0" collapsed="false">
      <c r="A13" s="61" t="n">
        <v>11</v>
      </c>
      <c r="B13" s="62" t="n">
        <v>46197</v>
      </c>
      <c r="C13" s="61" t="s">
        <v>207</v>
      </c>
      <c r="D13" s="63" t="s">
        <v>43</v>
      </c>
      <c r="E13" s="25"/>
      <c r="F13" s="25"/>
      <c r="G13" s="63" t="s">
        <v>79</v>
      </c>
      <c r="H13" s="22" t="s">
        <v>156</v>
      </c>
      <c r="I13" s="22" t="s">
        <v>157</v>
      </c>
      <c r="J13" s="22" t="s">
        <v>41</v>
      </c>
      <c r="K13" s="64" t="s">
        <v>161</v>
      </c>
      <c r="L13" s="61" t="n">
        <v>3</v>
      </c>
      <c r="M13" s="65" t="str">
        <f aca="false">IF(E13="","Scheduled",IF(E13&gt;F13,"Home Win",IF(E13&lt;F13,"Away Win","Draw")))</f>
        <v>Scheduled</v>
      </c>
      <c r="N13" s="3"/>
    </row>
    <row r="14" customFormat="false" ht="18" hidden="false" customHeight="true" outlineLevel="0" collapsed="false">
      <c r="A14" s="66" t="n">
        <v>12</v>
      </c>
      <c r="B14" s="67" t="n">
        <v>46197</v>
      </c>
      <c r="C14" s="66" t="s">
        <v>208</v>
      </c>
      <c r="D14" s="68" t="s">
        <v>55</v>
      </c>
      <c r="E14" s="25"/>
      <c r="F14" s="25"/>
      <c r="G14" s="68" t="s">
        <v>67</v>
      </c>
      <c r="H14" s="32" t="s">
        <v>156</v>
      </c>
      <c r="I14" s="32" t="s">
        <v>157</v>
      </c>
      <c r="J14" s="32" t="s">
        <v>41</v>
      </c>
      <c r="K14" s="64" t="s">
        <v>161</v>
      </c>
      <c r="L14" s="66" t="n">
        <v>3</v>
      </c>
      <c r="M14" s="69" t="str">
        <f aca="false">IF(E14="","Scheduled",IF(E14&gt;F14,"Home Win",IF(E14&lt;F14,"Away Win","Draw")))</f>
        <v>Scheduled</v>
      </c>
      <c r="N14" s="3"/>
    </row>
    <row r="15" customFormat="false" ht="18" hidden="false" customHeight="true" outlineLevel="0" collapsed="false">
      <c r="A15" s="61" t="n">
        <v>13</v>
      </c>
      <c r="B15" s="62" t="n">
        <v>46186</v>
      </c>
      <c r="C15" s="61" t="s">
        <v>208</v>
      </c>
      <c r="D15" s="63" t="s">
        <v>45</v>
      </c>
      <c r="E15" s="25"/>
      <c r="F15" s="25"/>
      <c r="G15" s="63" t="s">
        <v>57</v>
      </c>
      <c r="H15" s="22" t="s">
        <v>174</v>
      </c>
      <c r="I15" s="22" t="s">
        <v>175</v>
      </c>
      <c r="J15" s="22" t="s">
        <v>53</v>
      </c>
      <c r="K15" s="64" t="s">
        <v>171</v>
      </c>
      <c r="L15" s="61" t="n">
        <v>1</v>
      </c>
      <c r="M15" s="65" t="str">
        <f aca="false">IF(E15="","Scheduled",IF(E15&gt;F15,"Home Win",IF(E15&lt;F15,"Away Win","Draw")))</f>
        <v>Scheduled</v>
      </c>
      <c r="N15" s="3"/>
    </row>
    <row r="16" customFormat="false" ht="18" hidden="false" customHeight="true" outlineLevel="0" collapsed="false">
      <c r="A16" s="66" t="n">
        <v>14</v>
      </c>
      <c r="B16" s="67" t="n">
        <v>46186</v>
      </c>
      <c r="C16" s="66" t="s">
        <v>209</v>
      </c>
      <c r="D16" s="68" t="s">
        <v>69</v>
      </c>
      <c r="E16" s="25"/>
      <c r="F16" s="25"/>
      <c r="G16" s="68" t="s">
        <v>81</v>
      </c>
      <c r="H16" s="32" t="s">
        <v>174</v>
      </c>
      <c r="I16" s="32" t="s">
        <v>175</v>
      </c>
      <c r="J16" s="32" t="s">
        <v>53</v>
      </c>
      <c r="K16" s="64" t="s">
        <v>171</v>
      </c>
      <c r="L16" s="66" t="n">
        <v>1</v>
      </c>
      <c r="M16" s="69" t="str">
        <f aca="false">IF(E16="","Scheduled",IF(E16&gt;F16,"Home Win",IF(E16&lt;F16,"Away Win","Draw")))</f>
        <v>Scheduled</v>
      </c>
      <c r="N16" s="3"/>
    </row>
    <row r="17" customFormat="false" ht="18" hidden="false" customHeight="true" outlineLevel="0" collapsed="false">
      <c r="A17" s="61" t="n">
        <v>15</v>
      </c>
      <c r="B17" s="62" t="n">
        <v>46192</v>
      </c>
      <c r="C17" s="61" t="s">
        <v>206</v>
      </c>
      <c r="D17" s="63" t="s">
        <v>45</v>
      </c>
      <c r="E17" s="25"/>
      <c r="F17" s="25"/>
      <c r="G17" s="63" t="s">
        <v>69</v>
      </c>
      <c r="H17" s="22" t="s">
        <v>169</v>
      </c>
      <c r="I17" s="22" t="s">
        <v>170</v>
      </c>
      <c r="J17" s="22" t="s">
        <v>41</v>
      </c>
      <c r="K17" s="64" t="s">
        <v>171</v>
      </c>
      <c r="L17" s="61" t="n">
        <v>2</v>
      </c>
      <c r="M17" s="65" t="str">
        <f aca="false">IF(E17="","Scheduled",IF(E17&gt;F17,"Home Win",IF(E17&lt;F17,"Away Win","Draw")))</f>
        <v>Scheduled</v>
      </c>
      <c r="N17" s="3"/>
    </row>
    <row r="18" customFormat="false" ht="18" hidden="false" customHeight="true" outlineLevel="0" collapsed="false">
      <c r="A18" s="66" t="n">
        <v>16</v>
      </c>
      <c r="B18" s="67" t="n">
        <v>46192</v>
      </c>
      <c r="C18" s="66" t="s">
        <v>207</v>
      </c>
      <c r="D18" s="68" t="s">
        <v>57</v>
      </c>
      <c r="E18" s="25"/>
      <c r="F18" s="25"/>
      <c r="G18" s="68" t="s">
        <v>81</v>
      </c>
      <c r="H18" s="32" t="s">
        <v>169</v>
      </c>
      <c r="I18" s="32" t="s">
        <v>170</v>
      </c>
      <c r="J18" s="32" t="s">
        <v>41</v>
      </c>
      <c r="K18" s="64" t="s">
        <v>171</v>
      </c>
      <c r="L18" s="66" t="n">
        <v>2</v>
      </c>
      <c r="M18" s="69" t="str">
        <f aca="false">IF(E18="","Scheduled",IF(E18&gt;F18,"Home Win",IF(E18&lt;F18,"Away Win","Draw")))</f>
        <v>Scheduled</v>
      </c>
      <c r="N18" s="3"/>
    </row>
    <row r="19" customFormat="false" ht="18" hidden="false" customHeight="true" outlineLevel="0" collapsed="false">
      <c r="A19" s="61" t="n">
        <v>17</v>
      </c>
      <c r="B19" s="62" t="n">
        <v>46198</v>
      </c>
      <c r="C19" s="61" t="s">
        <v>208</v>
      </c>
      <c r="D19" s="63" t="s">
        <v>45</v>
      </c>
      <c r="E19" s="25"/>
      <c r="F19" s="25"/>
      <c r="G19" s="63" t="s">
        <v>81</v>
      </c>
      <c r="H19" s="22" t="s">
        <v>151</v>
      </c>
      <c r="I19" s="22" t="s">
        <v>152</v>
      </c>
      <c r="J19" s="22" t="s">
        <v>41</v>
      </c>
      <c r="K19" s="64" t="s">
        <v>171</v>
      </c>
      <c r="L19" s="61" t="n">
        <v>3</v>
      </c>
      <c r="M19" s="65" t="str">
        <f aca="false">IF(E19="","Scheduled",IF(E19&gt;F19,"Home Win",IF(E19&lt;F19,"Away Win","Draw")))</f>
        <v>Scheduled</v>
      </c>
      <c r="N19" s="3"/>
    </row>
    <row r="20" customFormat="false" ht="18" hidden="false" customHeight="true" outlineLevel="0" collapsed="false">
      <c r="A20" s="66" t="n">
        <v>18</v>
      </c>
      <c r="B20" s="67" t="n">
        <v>46198</v>
      </c>
      <c r="C20" s="66" t="s">
        <v>209</v>
      </c>
      <c r="D20" s="68" t="s">
        <v>57</v>
      </c>
      <c r="E20" s="25"/>
      <c r="F20" s="25"/>
      <c r="G20" s="68" t="s">
        <v>69</v>
      </c>
      <c r="H20" s="32" t="s">
        <v>151</v>
      </c>
      <c r="I20" s="32" t="s">
        <v>152</v>
      </c>
      <c r="J20" s="32" t="s">
        <v>41</v>
      </c>
      <c r="K20" s="64" t="s">
        <v>171</v>
      </c>
      <c r="L20" s="66" t="n">
        <v>3</v>
      </c>
      <c r="M20" s="69" t="str">
        <f aca="false">IF(E20="","Scheduled",IF(E20&gt;F20,"Home Win",IF(E20&lt;F20,"Away Win","Draw")))</f>
        <v>Scheduled</v>
      </c>
      <c r="N20" s="3"/>
    </row>
    <row r="21" customFormat="false" ht="18" hidden="false" customHeight="true" outlineLevel="0" collapsed="false">
      <c r="A21" s="61" t="n">
        <v>19</v>
      </c>
      <c r="B21" s="62" t="n">
        <v>46187</v>
      </c>
      <c r="C21" s="61" t="s">
        <v>209</v>
      </c>
      <c r="D21" s="63" t="s">
        <v>47</v>
      </c>
      <c r="E21" s="25"/>
      <c r="F21" s="25"/>
      <c r="G21" s="63" t="s">
        <v>59</v>
      </c>
      <c r="H21" s="22" t="s">
        <v>172</v>
      </c>
      <c r="I21" s="22" t="s">
        <v>173</v>
      </c>
      <c r="J21" s="22" t="s">
        <v>41</v>
      </c>
      <c r="K21" s="64" t="s">
        <v>181</v>
      </c>
      <c r="L21" s="61" t="n">
        <v>1</v>
      </c>
      <c r="M21" s="65" t="str">
        <f aca="false">IF(E21="","Scheduled",IF(E21&gt;F21,"Home Win",IF(E21&lt;F21,"Away Win","Draw")))</f>
        <v>Scheduled</v>
      </c>
      <c r="N21" s="3"/>
    </row>
    <row r="22" customFormat="false" ht="18" hidden="false" customHeight="true" outlineLevel="0" collapsed="false">
      <c r="A22" s="66" t="n">
        <v>20</v>
      </c>
      <c r="B22" s="67" t="n">
        <v>46187</v>
      </c>
      <c r="C22" s="66" t="s">
        <v>206</v>
      </c>
      <c r="D22" s="68" t="s">
        <v>71</v>
      </c>
      <c r="E22" s="25"/>
      <c r="F22" s="25"/>
      <c r="G22" s="68" t="s">
        <v>83</v>
      </c>
      <c r="H22" s="32" t="s">
        <v>172</v>
      </c>
      <c r="I22" s="32" t="s">
        <v>173</v>
      </c>
      <c r="J22" s="32" t="s">
        <v>41</v>
      </c>
      <c r="K22" s="64" t="s">
        <v>181</v>
      </c>
      <c r="L22" s="66" t="n">
        <v>1</v>
      </c>
      <c r="M22" s="69" t="str">
        <f aca="false">IF(E22="","Scheduled",IF(E22&gt;F22,"Home Win",IF(E22&lt;F22,"Away Win","Draw")))</f>
        <v>Scheduled</v>
      </c>
      <c r="N22" s="3"/>
    </row>
    <row r="23" customFormat="false" ht="18" hidden="false" customHeight="true" outlineLevel="0" collapsed="false">
      <c r="A23" s="61" t="n">
        <v>21</v>
      </c>
      <c r="B23" s="62" t="n">
        <v>46193</v>
      </c>
      <c r="C23" s="61" t="s">
        <v>207</v>
      </c>
      <c r="D23" s="63" t="s">
        <v>47</v>
      </c>
      <c r="E23" s="25"/>
      <c r="F23" s="25"/>
      <c r="G23" s="63" t="s">
        <v>71</v>
      </c>
      <c r="H23" s="22" t="s">
        <v>177</v>
      </c>
      <c r="I23" s="22" t="s">
        <v>178</v>
      </c>
      <c r="J23" s="22" t="s">
        <v>53</v>
      </c>
      <c r="K23" s="64" t="s">
        <v>181</v>
      </c>
      <c r="L23" s="61" t="n">
        <v>2</v>
      </c>
      <c r="M23" s="65" t="str">
        <f aca="false">IF(E23="","Scheduled",IF(E23&gt;F23,"Home Win",IF(E23&lt;F23,"Away Win","Draw")))</f>
        <v>Scheduled</v>
      </c>
      <c r="N23" s="3"/>
    </row>
    <row r="24" customFormat="false" ht="18" hidden="false" customHeight="true" outlineLevel="0" collapsed="false">
      <c r="A24" s="66" t="n">
        <v>22</v>
      </c>
      <c r="B24" s="67" t="n">
        <v>46193</v>
      </c>
      <c r="C24" s="66" t="s">
        <v>208</v>
      </c>
      <c r="D24" s="68" t="s">
        <v>59</v>
      </c>
      <c r="E24" s="25"/>
      <c r="F24" s="25"/>
      <c r="G24" s="68" t="s">
        <v>83</v>
      </c>
      <c r="H24" s="32" t="s">
        <v>177</v>
      </c>
      <c r="I24" s="32" t="s">
        <v>178</v>
      </c>
      <c r="J24" s="32" t="s">
        <v>53</v>
      </c>
      <c r="K24" s="64" t="s">
        <v>181</v>
      </c>
      <c r="L24" s="66" t="n">
        <v>2</v>
      </c>
      <c r="M24" s="69" t="str">
        <f aca="false">IF(E24="","Scheduled",IF(E24&gt;F24,"Home Win",IF(E24&lt;F24,"Away Win","Draw")))</f>
        <v>Scheduled</v>
      </c>
      <c r="N24" s="3"/>
    </row>
    <row r="25" customFormat="false" ht="18" hidden="false" customHeight="true" outlineLevel="0" collapsed="false">
      <c r="A25" s="61" t="n">
        <v>23</v>
      </c>
      <c r="B25" s="62" t="n">
        <v>46199</v>
      </c>
      <c r="C25" s="61" t="s">
        <v>209</v>
      </c>
      <c r="D25" s="63" t="s">
        <v>47</v>
      </c>
      <c r="E25" s="25"/>
      <c r="F25" s="25"/>
      <c r="G25" s="63" t="s">
        <v>83</v>
      </c>
      <c r="H25" s="22" t="s">
        <v>164</v>
      </c>
      <c r="I25" s="22" t="s">
        <v>165</v>
      </c>
      <c r="J25" s="22" t="s">
        <v>41</v>
      </c>
      <c r="K25" s="64" t="s">
        <v>181</v>
      </c>
      <c r="L25" s="61" t="n">
        <v>3</v>
      </c>
      <c r="M25" s="65" t="str">
        <f aca="false">IF(E25="","Scheduled",IF(E25&gt;F25,"Home Win",IF(E25&lt;F25,"Away Win","Draw")))</f>
        <v>Scheduled</v>
      </c>
      <c r="N25" s="3"/>
    </row>
    <row r="26" customFormat="false" ht="18" hidden="false" customHeight="true" outlineLevel="0" collapsed="false">
      <c r="A26" s="66" t="n">
        <v>24</v>
      </c>
      <c r="B26" s="67" t="n">
        <v>46199</v>
      </c>
      <c r="C26" s="66" t="s">
        <v>206</v>
      </c>
      <c r="D26" s="68" t="s">
        <v>59</v>
      </c>
      <c r="E26" s="25"/>
      <c r="F26" s="25"/>
      <c r="G26" s="68" t="s">
        <v>71</v>
      </c>
      <c r="H26" s="32" t="s">
        <v>164</v>
      </c>
      <c r="I26" s="32" t="s">
        <v>165</v>
      </c>
      <c r="J26" s="32" t="s">
        <v>41</v>
      </c>
      <c r="K26" s="64" t="s">
        <v>181</v>
      </c>
      <c r="L26" s="66" t="n">
        <v>3</v>
      </c>
      <c r="M26" s="69" t="str">
        <f aca="false">IF(E26="","Scheduled",IF(E26&gt;F26,"Home Win",IF(E26&lt;F26,"Away Win","Draw")))</f>
        <v>Scheduled</v>
      </c>
      <c r="N26" s="3"/>
    </row>
    <row r="27" customFormat="false" ht="18" hidden="false" customHeight="true" outlineLevel="0" collapsed="false">
      <c r="A27" s="61" t="n">
        <v>25</v>
      </c>
      <c r="B27" s="62" t="n">
        <v>46188</v>
      </c>
      <c r="C27" s="61" t="s">
        <v>206</v>
      </c>
      <c r="D27" s="63" t="s">
        <v>49</v>
      </c>
      <c r="E27" s="25"/>
      <c r="F27" s="25"/>
      <c r="G27" s="63" t="s">
        <v>61</v>
      </c>
      <c r="H27" s="22" t="s">
        <v>162</v>
      </c>
      <c r="I27" s="22" t="s">
        <v>163</v>
      </c>
      <c r="J27" s="22" t="s">
        <v>41</v>
      </c>
      <c r="K27" s="64" t="s">
        <v>190</v>
      </c>
      <c r="L27" s="61" t="n">
        <v>1</v>
      </c>
      <c r="M27" s="65" t="str">
        <f aca="false">IF(E27="","Scheduled",IF(E27&gt;F27,"Home Win",IF(E27&lt;F27,"Away Win","Draw")))</f>
        <v>Scheduled</v>
      </c>
      <c r="N27" s="3"/>
    </row>
    <row r="28" customFormat="false" ht="18" hidden="false" customHeight="true" outlineLevel="0" collapsed="false">
      <c r="A28" s="66" t="n">
        <v>26</v>
      </c>
      <c r="B28" s="67" t="n">
        <v>46188</v>
      </c>
      <c r="C28" s="66" t="s">
        <v>207</v>
      </c>
      <c r="D28" s="68" t="s">
        <v>73</v>
      </c>
      <c r="E28" s="25"/>
      <c r="F28" s="25"/>
      <c r="G28" s="68" t="s">
        <v>85</v>
      </c>
      <c r="H28" s="32" t="s">
        <v>162</v>
      </c>
      <c r="I28" s="32" t="s">
        <v>163</v>
      </c>
      <c r="J28" s="32" t="s">
        <v>41</v>
      </c>
      <c r="K28" s="64" t="s">
        <v>190</v>
      </c>
      <c r="L28" s="66" t="n">
        <v>1</v>
      </c>
      <c r="M28" s="69" t="str">
        <f aca="false">IF(E28="","Scheduled",IF(E28&gt;F28,"Home Win",IF(E28&lt;F28,"Away Win","Draw")))</f>
        <v>Scheduled</v>
      </c>
      <c r="N28" s="3"/>
    </row>
    <row r="29" customFormat="false" ht="18" hidden="false" customHeight="true" outlineLevel="0" collapsed="false">
      <c r="A29" s="61" t="n">
        <v>27</v>
      </c>
      <c r="B29" s="62" t="n">
        <v>46194</v>
      </c>
      <c r="C29" s="61" t="s">
        <v>208</v>
      </c>
      <c r="D29" s="63" t="s">
        <v>49</v>
      </c>
      <c r="E29" s="25"/>
      <c r="F29" s="25"/>
      <c r="G29" s="63" t="s">
        <v>73</v>
      </c>
      <c r="H29" s="22" t="s">
        <v>153</v>
      </c>
      <c r="I29" s="22" t="s">
        <v>154</v>
      </c>
      <c r="J29" s="22" t="s">
        <v>41</v>
      </c>
      <c r="K29" s="64" t="s">
        <v>190</v>
      </c>
      <c r="L29" s="61" t="n">
        <v>2</v>
      </c>
      <c r="M29" s="65" t="str">
        <f aca="false">IF(E29="","Scheduled",IF(E29&gt;F29,"Home Win",IF(E29&lt;F29,"Away Win","Draw")))</f>
        <v>Scheduled</v>
      </c>
      <c r="N29" s="3"/>
    </row>
    <row r="30" customFormat="false" ht="18" hidden="false" customHeight="true" outlineLevel="0" collapsed="false">
      <c r="A30" s="66" t="n">
        <v>28</v>
      </c>
      <c r="B30" s="67" t="n">
        <v>46194</v>
      </c>
      <c r="C30" s="66" t="s">
        <v>209</v>
      </c>
      <c r="D30" s="68" t="s">
        <v>61</v>
      </c>
      <c r="E30" s="25"/>
      <c r="F30" s="25"/>
      <c r="G30" s="68" t="s">
        <v>85</v>
      </c>
      <c r="H30" s="32" t="s">
        <v>153</v>
      </c>
      <c r="I30" s="32" t="s">
        <v>154</v>
      </c>
      <c r="J30" s="32" t="s">
        <v>41</v>
      </c>
      <c r="K30" s="64" t="s">
        <v>190</v>
      </c>
      <c r="L30" s="66" t="n">
        <v>2</v>
      </c>
      <c r="M30" s="69" t="str">
        <f aca="false">IF(E30="","Scheduled",IF(E30&gt;F30,"Home Win",IF(E30&lt;F30,"Away Win","Draw")))</f>
        <v>Scheduled</v>
      </c>
      <c r="N30" s="3"/>
    </row>
    <row r="31" customFormat="false" ht="18" hidden="false" customHeight="true" outlineLevel="0" collapsed="false">
      <c r="A31" s="61" t="n">
        <v>29</v>
      </c>
      <c r="B31" s="62" t="n">
        <v>46200</v>
      </c>
      <c r="C31" s="61" t="s">
        <v>206</v>
      </c>
      <c r="D31" s="63" t="s">
        <v>49</v>
      </c>
      <c r="E31" s="25"/>
      <c r="F31" s="25"/>
      <c r="G31" s="63" t="s">
        <v>85</v>
      </c>
      <c r="H31" s="22" t="s">
        <v>156</v>
      </c>
      <c r="I31" s="22" t="s">
        <v>157</v>
      </c>
      <c r="J31" s="22" t="s">
        <v>41</v>
      </c>
      <c r="K31" s="64" t="s">
        <v>190</v>
      </c>
      <c r="L31" s="61" t="n">
        <v>3</v>
      </c>
      <c r="M31" s="65" t="str">
        <f aca="false">IF(E31="","Scheduled",IF(E31&gt;F31,"Home Win",IF(E31&lt;F31,"Away Win","Draw")))</f>
        <v>Scheduled</v>
      </c>
      <c r="N31" s="3"/>
    </row>
    <row r="32" customFormat="false" ht="18" hidden="false" customHeight="true" outlineLevel="0" collapsed="false">
      <c r="A32" s="66" t="n">
        <v>30</v>
      </c>
      <c r="B32" s="67" t="n">
        <v>46200</v>
      </c>
      <c r="C32" s="66" t="s">
        <v>207</v>
      </c>
      <c r="D32" s="68" t="s">
        <v>61</v>
      </c>
      <c r="E32" s="25"/>
      <c r="F32" s="25"/>
      <c r="G32" s="68" t="s">
        <v>73</v>
      </c>
      <c r="H32" s="32" t="s">
        <v>156</v>
      </c>
      <c r="I32" s="32" t="s">
        <v>157</v>
      </c>
      <c r="J32" s="32" t="s">
        <v>41</v>
      </c>
      <c r="K32" s="64" t="s">
        <v>190</v>
      </c>
      <c r="L32" s="66" t="n">
        <v>3</v>
      </c>
      <c r="M32" s="69" t="str">
        <f aca="false">IF(E32="","Scheduled",IF(E32&gt;F32,"Home Win",IF(E32&lt;F32,"Away Win","Draw")))</f>
        <v>Scheduled</v>
      </c>
      <c r="N32" s="3"/>
    </row>
    <row r="33" customFormat="false" ht="18" hidden="false" customHeight="true" outlineLevel="0" collapsed="false">
      <c r="A33" s="61" t="n">
        <v>31</v>
      </c>
      <c r="B33" s="62" t="n">
        <v>46189</v>
      </c>
      <c r="C33" s="61" t="s">
        <v>207</v>
      </c>
      <c r="D33" s="63" t="s">
        <v>51</v>
      </c>
      <c r="E33" s="25"/>
      <c r="F33" s="25"/>
      <c r="G33" s="63" t="s">
        <v>63</v>
      </c>
      <c r="H33" s="22" t="s">
        <v>184</v>
      </c>
      <c r="I33" s="22" t="s">
        <v>185</v>
      </c>
      <c r="J33" s="22" t="s">
        <v>43</v>
      </c>
      <c r="K33" s="70" t="s">
        <v>191</v>
      </c>
      <c r="L33" s="61" t="n">
        <v>1</v>
      </c>
      <c r="M33" s="65" t="str">
        <f aca="false">IF(E33="","Scheduled",IF(E33&gt;F33,"Home Win",IF(E33&lt;F33,"Away Win","Draw")))</f>
        <v>Scheduled</v>
      </c>
      <c r="N33" s="3"/>
    </row>
    <row r="34" customFormat="false" ht="18" hidden="false" customHeight="true" outlineLevel="0" collapsed="false">
      <c r="A34" s="66" t="n">
        <v>32</v>
      </c>
      <c r="B34" s="67" t="n">
        <v>46189</v>
      </c>
      <c r="C34" s="66" t="s">
        <v>208</v>
      </c>
      <c r="D34" s="68" t="s">
        <v>75</v>
      </c>
      <c r="E34" s="25"/>
      <c r="F34" s="25"/>
      <c r="G34" s="68" t="s">
        <v>87</v>
      </c>
      <c r="H34" s="32" t="s">
        <v>184</v>
      </c>
      <c r="I34" s="32" t="s">
        <v>185</v>
      </c>
      <c r="J34" s="32" t="s">
        <v>43</v>
      </c>
      <c r="K34" s="70" t="s">
        <v>191</v>
      </c>
      <c r="L34" s="66" t="n">
        <v>1</v>
      </c>
      <c r="M34" s="69" t="str">
        <f aca="false">IF(E34="","Scheduled",IF(E34&gt;F34,"Home Win",IF(E34&lt;F34,"Away Win","Draw")))</f>
        <v>Scheduled</v>
      </c>
      <c r="N34" s="3"/>
    </row>
    <row r="35" customFormat="false" ht="18" hidden="false" customHeight="true" outlineLevel="0" collapsed="false">
      <c r="A35" s="61" t="n">
        <v>33</v>
      </c>
      <c r="B35" s="62" t="n">
        <v>46195</v>
      </c>
      <c r="C35" s="61" t="s">
        <v>209</v>
      </c>
      <c r="D35" s="63" t="s">
        <v>51</v>
      </c>
      <c r="E35" s="25"/>
      <c r="F35" s="25"/>
      <c r="G35" s="63" t="s">
        <v>75</v>
      </c>
      <c r="H35" s="22" t="s">
        <v>179</v>
      </c>
      <c r="I35" s="22" t="s">
        <v>180</v>
      </c>
      <c r="J35" s="22" t="s">
        <v>53</v>
      </c>
      <c r="K35" s="70" t="s">
        <v>191</v>
      </c>
      <c r="L35" s="61" t="n">
        <v>2</v>
      </c>
      <c r="M35" s="65" t="str">
        <f aca="false">IF(E35="","Scheduled",IF(E35&gt;F35,"Home Win",IF(E35&lt;F35,"Away Win","Draw")))</f>
        <v>Scheduled</v>
      </c>
      <c r="N35" s="3"/>
    </row>
    <row r="36" customFormat="false" ht="18" hidden="false" customHeight="true" outlineLevel="0" collapsed="false">
      <c r="A36" s="66" t="n">
        <v>34</v>
      </c>
      <c r="B36" s="67" t="n">
        <v>46195</v>
      </c>
      <c r="C36" s="66" t="s">
        <v>206</v>
      </c>
      <c r="D36" s="68" t="s">
        <v>63</v>
      </c>
      <c r="E36" s="25"/>
      <c r="F36" s="25"/>
      <c r="G36" s="68" t="s">
        <v>87</v>
      </c>
      <c r="H36" s="32" t="s">
        <v>179</v>
      </c>
      <c r="I36" s="32" t="s">
        <v>180</v>
      </c>
      <c r="J36" s="32" t="s">
        <v>53</v>
      </c>
      <c r="K36" s="70" t="s">
        <v>191</v>
      </c>
      <c r="L36" s="66" t="n">
        <v>2</v>
      </c>
      <c r="M36" s="69" t="str">
        <f aca="false">IF(E36="","Scheduled",IF(E36&gt;F36,"Home Win",IF(E36&lt;F36,"Away Win","Draw")))</f>
        <v>Scheduled</v>
      </c>
      <c r="N36" s="3"/>
    </row>
    <row r="37" customFormat="false" ht="18" hidden="false" customHeight="true" outlineLevel="0" collapsed="false">
      <c r="A37" s="61" t="n">
        <v>35</v>
      </c>
      <c r="B37" s="62" t="n">
        <v>46201</v>
      </c>
      <c r="C37" s="61" t="s">
        <v>207</v>
      </c>
      <c r="D37" s="63" t="s">
        <v>51</v>
      </c>
      <c r="E37" s="25"/>
      <c r="F37" s="25"/>
      <c r="G37" s="63" t="s">
        <v>87</v>
      </c>
      <c r="H37" s="22" t="s">
        <v>166</v>
      </c>
      <c r="I37" s="22" t="s">
        <v>167</v>
      </c>
      <c r="J37" s="22" t="s">
        <v>41</v>
      </c>
      <c r="K37" s="70" t="s">
        <v>191</v>
      </c>
      <c r="L37" s="61" t="n">
        <v>3</v>
      </c>
      <c r="M37" s="65" t="str">
        <f aca="false">IF(E37="","Scheduled",IF(E37&gt;F37,"Home Win",IF(E37&lt;F37,"Away Win","Draw")))</f>
        <v>Scheduled</v>
      </c>
      <c r="N37" s="3"/>
    </row>
    <row r="38" customFormat="false" ht="18" hidden="false" customHeight="true" outlineLevel="0" collapsed="false">
      <c r="A38" s="66" t="n">
        <v>36</v>
      </c>
      <c r="B38" s="67" t="n">
        <v>46201</v>
      </c>
      <c r="C38" s="66" t="s">
        <v>208</v>
      </c>
      <c r="D38" s="68" t="s">
        <v>63</v>
      </c>
      <c r="E38" s="25"/>
      <c r="F38" s="25"/>
      <c r="G38" s="68" t="s">
        <v>75</v>
      </c>
      <c r="H38" s="32" t="s">
        <v>166</v>
      </c>
      <c r="I38" s="32" t="s">
        <v>167</v>
      </c>
      <c r="J38" s="32" t="s">
        <v>41</v>
      </c>
      <c r="K38" s="70" t="s">
        <v>191</v>
      </c>
      <c r="L38" s="66" t="n">
        <v>3</v>
      </c>
      <c r="M38" s="69" t="str">
        <f aca="false">IF(E38="","Scheduled",IF(E38&gt;F38,"Home Win",IF(E38&lt;F38,"Away Win","Draw")))</f>
        <v>Scheduled</v>
      </c>
      <c r="N38" s="3"/>
    </row>
    <row r="39" customFormat="false" ht="18" hidden="false" customHeight="true" outlineLevel="0" collapsed="false">
      <c r="A39" s="61" t="n">
        <v>37</v>
      </c>
      <c r="B39" s="62" t="n">
        <v>46184</v>
      </c>
      <c r="C39" s="61" t="s">
        <v>208</v>
      </c>
      <c r="D39" s="63" t="s">
        <v>95</v>
      </c>
      <c r="E39" s="25"/>
      <c r="F39" s="25"/>
      <c r="G39" s="63" t="s">
        <v>107</v>
      </c>
      <c r="H39" s="22" t="s">
        <v>169</v>
      </c>
      <c r="I39" s="22" t="s">
        <v>170</v>
      </c>
      <c r="J39" s="22" t="s">
        <v>41</v>
      </c>
      <c r="K39" s="64" t="s">
        <v>192</v>
      </c>
      <c r="L39" s="61" t="n">
        <v>1</v>
      </c>
      <c r="M39" s="65" t="str">
        <f aca="false">IF(E39="","Scheduled",IF(E39&gt;F39,"Home Win",IF(E39&lt;F39,"Away Win","Draw")))</f>
        <v>Scheduled</v>
      </c>
      <c r="N39" s="3"/>
    </row>
    <row r="40" customFormat="false" ht="18" hidden="false" customHeight="true" outlineLevel="0" collapsed="false">
      <c r="A40" s="66" t="n">
        <v>38</v>
      </c>
      <c r="B40" s="67" t="n">
        <v>46184</v>
      </c>
      <c r="C40" s="66" t="s">
        <v>209</v>
      </c>
      <c r="D40" s="68" t="s">
        <v>119</v>
      </c>
      <c r="E40" s="25"/>
      <c r="F40" s="25"/>
      <c r="G40" s="68" t="s">
        <v>131</v>
      </c>
      <c r="H40" s="32" t="s">
        <v>169</v>
      </c>
      <c r="I40" s="32" t="s">
        <v>170</v>
      </c>
      <c r="J40" s="32" t="s">
        <v>41</v>
      </c>
      <c r="K40" s="64" t="s">
        <v>192</v>
      </c>
      <c r="L40" s="66" t="n">
        <v>1</v>
      </c>
      <c r="M40" s="69" t="str">
        <f aca="false">IF(E40="","Scheduled",IF(E40&gt;F40,"Home Win",IF(E40&lt;F40,"Away Win","Draw")))</f>
        <v>Scheduled</v>
      </c>
      <c r="N40" s="3"/>
    </row>
    <row r="41" customFormat="false" ht="18" hidden="false" customHeight="true" outlineLevel="0" collapsed="false">
      <c r="A41" s="61" t="n">
        <v>39</v>
      </c>
      <c r="B41" s="62" t="n">
        <v>46190</v>
      </c>
      <c r="C41" s="61" t="s">
        <v>206</v>
      </c>
      <c r="D41" s="63" t="s">
        <v>95</v>
      </c>
      <c r="E41" s="25"/>
      <c r="F41" s="25"/>
      <c r="G41" s="63" t="s">
        <v>119</v>
      </c>
      <c r="H41" s="22" t="s">
        <v>159</v>
      </c>
      <c r="I41" s="22" t="s">
        <v>160</v>
      </c>
      <c r="J41" s="22" t="s">
        <v>41</v>
      </c>
      <c r="K41" s="64" t="s">
        <v>192</v>
      </c>
      <c r="L41" s="61" t="n">
        <v>2</v>
      </c>
      <c r="M41" s="65" t="str">
        <f aca="false">IF(E41="","Scheduled",IF(E41&gt;F41,"Home Win",IF(E41&lt;F41,"Away Win","Draw")))</f>
        <v>Scheduled</v>
      </c>
      <c r="N41" s="3"/>
    </row>
    <row r="42" customFormat="false" ht="18" hidden="false" customHeight="true" outlineLevel="0" collapsed="false">
      <c r="A42" s="66" t="n">
        <v>40</v>
      </c>
      <c r="B42" s="67" t="n">
        <v>46190</v>
      </c>
      <c r="C42" s="66" t="s">
        <v>207</v>
      </c>
      <c r="D42" s="68" t="s">
        <v>107</v>
      </c>
      <c r="E42" s="25"/>
      <c r="F42" s="25"/>
      <c r="G42" s="68" t="s">
        <v>131</v>
      </c>
      <c r="H42" s="32" t="s">
        <v>159</v>
      </c>
      <c r="I42" s="32" t="s">
        <v>160</v>
      </c>
      <c r="J42" s="32" t="s">
        <v>41</v>
      </c>
      <c r="K42" s="64" t="s">
        <v>192</v>
      </c>
      <c r="L42" s="66" t="n">
        <v>2</v>
      </c>
      <c r="M42" s="69" t="str">
        <f aca="false">IF(E42="","Scheduled",IF(E42&gt;F42,"Home Win",IF(E42&lt;F42,"Away Win","Draw")))</f>
        <v>Scheduled</v>
      </c>
      <c r="N42" s="3"/>
    </row>
    <row r="43" customFormat="false" ht="18" hidden="false" customHeight="true" outlineLevel="0" collapsed="false">
      <c r="A43" s="61" t="n">
        <v>41</v>
      </c>
      <c r="B43" s="62" t="n">
        <v>46196</v>
      </c>
      <c r="C43" s="61" t="s">
        <v>208</v>
      </c>
      <c r="D43" s="63" t="s">
        <v>95</v>
      </c>
      <c r="E43" s="25"/>
      <c r="F43" s="25"/>
      <c r="G43" s="63" t="s">
        <v>131</v>
      </c>
      <c r="H43" s="22" t="s">
        <v>172</v>
      </c>
      <c r="I43" s="22" t="s">
        <v>173</v>
      </c>
      <c r="J43" s="22" t="s">
        <v>41</v>
      </c>
      <c r="K43" s="64" t="s">
        <v>192</v>
      </c>
      <c r="L43" s="61" t="n">
        <v>3</v>
      </c>
      <c r="M43" s="65" t="str">
        <f aca="false">IF(E43="","Scheduled",IF(E43&gt;F43,"Home Win",IF(E43&lt;F43,"Away Win","Draw")))</f>
        <v>Scheduled</v>
      </c>
      <c r="N43" s="3"/>
    </row>
    <row r="44" customFormat="false" ht="18" hidden="false" customHeight="true" outlineLevel="0" collapsed="false">
      <c r="A44" s="66" t="n">
        <v>42</v>
      </c>
      <c r="B44" s="67" t="n">
        <v>46196</v>
      </c>
      <c r="C44" s="66" t="s">
        <v>209</v>
      </c>
      <c r="D44" s="68" t="s">
        <v>107</v>
      </c>
      <c r="E44" s="25"/>
      <c r="F44" s="25"/>
      <c r="G44" s="68" t="s">
        <v>119</v>
      </c>
      <c r="H44" s="32" t="s">
        <v>172</v>
      </c>
      <c r="I44" s="32" t="s">
        <v>173</v>
      </c>
      <c r="J44" s="32" t="s">
        <v>41</v>
      </c>
      <c r="K44" s="64" t="s">
        <v>192</v>
      </c>
      <c r="L44" s="66" t="n">
        <v>3</v>
      </c>
      <c r="M44" s="69" t="str">
        <f aca="false">IF(E44="","Scheduled",IF(E44&gt;F44,"Home Win",IF(E44&lt;F44,"Away Win","Draw")))</f>
        <v>Scheduled</v>
      </c>
      <c r="N44" s="3"/>
    </row>
    <row r="45" customFormat="false" ht="18" hidden="false" customHeight="true" outlineLevel="0" collapsed="false">
      <c r="A45" s="61" t="n">
        <v>43</v>
      </c>
      <c r="B45" s="62" t="n">
        <v>46185</v>
      </c>
      <c r="C45" s="61" t="s">
        <v>209</v>
      </c>
      <c r="D45" s="63" t="s">
        <v>97</v>
      </c>
      <c r="E45" s="25"/>
      <c r="F45" s="25"/>
      <c r="G45" s="63" t="s">
        <v>109</v>
      </c>
      <c r="H45" s="22" t="s">
        <v>164</v>
      </c>
      <c r="I45" s="22" t="s">
        <v>165</v>
      </c>
      <c r="J45" s="22" t="s">
        <v>41</v>
      </c>
      <c r="K45" s="64" t="s">
        <v>17</v>
      </c>
      <c r="L45" s="61" t="n">
        <v>1</v>
      </c>
      <c r="M45" s="65" t="str">
        <f aca="false">IF(E45="","Scheduled",IF(E45&gt;F45,"Home Win",IF(E45&lt;F45,"Away Win","Draw")))</f>
        <v>Scheduled</v>
      </c>
      <c r="N45" s="3"/>
    </row>
    <row r="46" customFormat="false" ht="18" hidden="false" customHeight="true" outlineLevel="0" collapsed="false">
      <c r="A46" s="66" t="n">
        <v>44</v>
      </c>
      <c r="B46" s="67" t="n">
        <v>46185</v>
      </c>
      <c r="C46" s="66" t="s">
        <v>206</v>
      </c>
      <c r="D46" s="68" t="s">
        <v>121</v>
      </c>
      <c r="E46" s="25"/>
      <c r="F46" s="25"/>
      <c r="G46" s="68" t="s">
        <v>133</v>
      </c>
      <c r="H46" s="32" t="s">
        <v>164</v>
      </c>
      <c r="I46" s="32" t="s">
        <v>165</v>
      </c>
      <c r="J46" s="32" t="s">
        <v>41</v>
      </c>
      <c r="K46" s="64" t="s">
        <v>17</v>
      </c>
      <c r="L46" s="66" t="n">
        <v>1</v>
      </c>
      <c r="M46" s="69" t="str">
        <f aca="false">IF(E46="","Scheduled",IF(E46&gt;F46,"Home Win",IF(E46&lt;F46,"Away Win","Draw")))</f>
        <v>Scheduled</v>
      </c>
      <c r="N46" s="3"/>
    </row>
    <row r="47" customFormat="false" ht="18" hidden="false" customHeight="true" outlineLevel="0" collapsed="false">
      <c r="A47" s="61" t="n">
        <v>45</v>
      </c>
      <c r="B47" s="62" t="n">
        <v>46191</v>
      </c>
      <c r="C47" s="61" t="s">
        <v>207</v>
      </c>
      <c r="D47" s="63" t="s">
        <v>97</v>
      </c>
      <c r="E47" s="25"/>
      <c r="F47" s="25"/>
      <c r="G47" s="63" t="s">
        <v>121</v>
      </c>
      <c r="H47" s="22" t="s">
        <v>151</v>
      </c>
      <c r="I47" s="22" t="s">
        <v>152</v>
      </c>
      <c r="J47" s="22" t="s">
        <v>41</v>
      </c>
      <c r="K47" s="64" t="s">
        <v>17</v>
      </c>
      <c r="L47" s="61" t="n">
        <v>2</v>
      </c>
      <c r="M47" s="65" t="str">
        <f aca="false">IF(E47="","Scheduled",IF(E47&gt;F47,"Home Win",IF(E47&lt;F47,"Away Win","Draw")))</f>
        <v>Scheduled</v>
      </c>
      <c r="N47" s="3"/>
    </row>
    <row r="48" customFormat="false" ht="18" hidden="false" customHeight="true" outlineLevel="0" collapsed="false">
      <c r="A48" s="66" t="n">
        <v>46</v>
      </c>
      <c r="B48" s="67" t="n">
        <v>46191</v>
      </c>
      <c r="C48" s="66" t="s">
        <v>208</v>
      </c>
      <c r="D48" s="68" t="s">
        <v>109</v>
      </c>
      <c r="E48" s="25"/>
      <c r="F48" s="25"/>
      <c r="G48" s="68" t="s">
        <v>133</v>
      </c>
      <c r="H48" s="32" t="s">
        <v>151</v>
      </c>
      <c r="I48" s="32" t="s">
        <v>152</v>
      </c>
      <c r="J48" s="32" t="s">
        <v>41</v>
      </c>
      <c r="K48" s="64" t="s">
        <v>17</v>
      </c>
      <c r="L48" s="66" t="n">
        <v>2</v>
      </c>
      <c r="M48" s="69" t="str">
        <f aca="false">IF(E48="","Scheduled",IF(E48&gt;F48,"Home Win",IF(E48&lt;F48,"Away Win","Draw")))</f>
        <v>Scheduled</v>
      </c>
      <c r="N48" s="3"/>
    </row>
    <row r="49" customFormat="false" ht="18" hidden="false" customHeight="true" outlineLevel="0" collapsed="false">
      <c r="A49" s="61" t="n">
        <v>47</v>
      </c>
      <c r="B49" s="62" t="n">
        <v>46197</v>
      </c>
      <c r="C49" s="61" t="s">
        <v>209</v>
      </c>
      <c r="D49" s="63" t="s">
        <v>97</v>
      </c>
      <c r="E49" s="25"/>
      <c r="F49" s="25"/>
      <c r="G49" s="63" t="s">
        <v>133</v>
      </c>
      <c r="H49" s="22" t="s">
        <v>174</v>
      </c>
      <c r="I49" s="22" t="s">
        <v>175</v>
      </c>
      <c r="J49" s="22" t="s">
        <v>53</v>
      </c>
      <c r="K49" s="64" t="s">
        <v>17</v>
      </c>
      <c r="L49" s="61" t="n">
        <v>3</v>
      </c>
      <c r="M49" s="65" t="str">
        <f aca="false">IF(E49="","Scheduled",IF(E49&gt;F49,"Home Win",IF(E49&lt;F49,"Away Win","Draw")))</f>
        <v>Scheduled</v>
      </c>
      <c r="N49" s="3"/>
    </row>
    <row r="50" customFormat="false" ht="18" hidden="false" customHeight="true" outlineLevel="0" collapsed="false">
      <c r="A50" s="66" t="n">
        <v>48</v>
      </c>
      <c r="B50" s="67" t="n">
        <v>46197</v>
      </c>
      <c r="C50" s="66" t="s">
        <v>206</v>
      </c>
      <c r="D50" s="68" t="s">
        <v>109</v>
      </c>
      <c r="E50" s="25"/>
      <c r="F50" s="25"/>
      <c r="G50" s="68" t="s">
        <v>121</v>
      </c>
      <c r="H50" s="32" t="s">
        <v>174</v>
      </c>
      <c r="I50" s="32" t="s">
        <v>175</v>
      </c>
      <c r="J50" s="32" t="s">
        <v>53</v>
      </c>
      <c r="K50" s="64" t="s">
        <v>17</v>
      </c>
      <c r="L50" s="66" t="n">
        <v>3</v>
      </c>
      <c r="M50" s="69" t="str">
        <f aca="false">IF(E50="","Scheduled",IF(E50&gt;F50,"Home Win",IF(E50&lt;F50,"Away Win","Draw")))</f>
        <v>Scheduled</v>
      </c>
      <c r="N50" s="3"/>
    </row>
    <row r="51" customFormat="false" ht="18" hidden="false" customHeight="true" outlineLevel="0" collapsed="false">
      <c r="A51" s="61" t="n">
        <v>49</v>
      </c>
      <c r="B51" s="62" t="n">
        <v>46186</v>
      </c>
      <c r="C51" s="61" t="s">
        <v>206</v>
      </c>
      <c r="D51" s="63" t="s">
        <v>99</v>
      </c>
      <c r="E51" s="25"/>
      <c r="F51" s="25"/>
      <c r="G51" s="63" t="s">
        <v>111</v>
      </c>
      <c r="H51" s="22" t="s">
        <v>153</v>
      </c>
      <c r="I51" s="22" t="s">
        <v>154</v>
      </c>
      <c r="J51" s="22" t="s">
        <v>41</v>
      </c>
      <c r="K51" s="64" t="s">
        <v>193</v>
      </c>
      <c r="L51" s="61" t="n">
        <v>1</v>
      </c>
      <c r="M51" s="65" t="str">
        <f aca="false">IF(E51="","Scheduled",IF(E51&gt;F51,"Home Win",IF(E51&lt;F51,"Away Win","Draw")))</f>
        <v>Scheduled</v>
      </c>
      <c r="N51" s="3"/>
    </row>
    <row r="52" customFormat="false" ht="18" hidden="false" customHeight="true" outlineLevel="0" collapsed="false">
      <c r="A52" s="66" t="n">
        <v>50</v>
      </c>
      <c r="B52" s="67" t="n">
        <v>46186</v>
      </c>
      <c r="C52" s="66" t="s">
        <v>207</v>
      </c>
      <c r="D52" s="68" t="s">
        <v>123</v>
      </c>
      <c r="E52" s="25"/>
      <c r="F52" s="25"/>
      <c r="G52" s="68" t="s">
        <v>135</v>
      </c>
      <c r="H52" s="32" t="s">
        <v>153</v>
      </c>
      <c r="I52" s="32" t="s">
        <v>154</v>
      </c>
      <c r="J52" s="32" t="s">
        <v>41</v>
      </c>
      <c r="K52" s="64" t="s">
        <v>193</v>
      </c>
      <c r="L52" s="66" t="n">
        <v>1</v>
      </c>
      <c r="M52" s="69" t="str">
        <f aca="false">IF(E52="","Scheduled",IF(E52&gt;F52,"Home Win",IF(E52&lt;F52,"Away Win","Draw")))</f>
        <v>Scheduled</v>
      </c>
      <c r="N52" s="3"/>
    </row>
    <row r="53" customFormat="false" ht="18" hidden="false" customHeight="true" outlineLevel="0" collapsed="false">
      <c r="A53" s="61" t="n">
        <v>51</v>
      </c>
      <c r="B53" s="62" t="n">
        <v>46192</v>
      </c>
      <c r="C53" s="61" t="s">
        <v>208</v>
      </c>
      <c r="D53" s="63" t="s">
        <v>99</v>
      </c>
      <c r="E53" s="25"/>
      <c r="F53" s="25"/>
      <c r="G53" s="63" t="s">
        <v>123</v>
      </c>
      <c r="H53" s="22" t="s">
        <v>182</v>
      </c>
      <c r="I53" s="22" t="s">
        <v>183</v>
      </c>
      <c r="J53" s="22" t="s">
        <v>43</v>
      </c>
      <c r="K53" s="64" t="s">
        <v>193</v>
      </c>
      <c r="L53" s="61" t="n">
        <v>2</v>
      </c>
      <c r="M53" s="65" t="str">
        <f aca="false">IF(E53="","Scheduled",IF(E53&gt;F53,"Home Win",IF(E53&lt;F53,"Away Win","Draw")))</f>
        <v>Scheduled</v>
      </c>
      <c r="N53" s="3"/>
    </row>
    <row r="54" customFormat="false" ht="18" hidden="false" customHeight="true" outlineLevel="0" collapsed="false">
      <c r="A54" s="66" t="n">
        <v>52</v>
      </c>
      <c r="B54" s="67" t="n">
        <v>46192</v>
      </c>
      <c r="C54" s="66" t="s">
        <v>209</v>
      </c>
      <c r="D54" s="68" t="s">
        <v>111</v>
      </c>
      <c r="E54" s="25"/>
      <c r="F54" s="25"/>
      <c r="G54" s="68" t="s">
        <v>135</v>
      </c>
      <c r="H54" s="32" t="s">
        <v>182</v>
      </c>
      <c r="I54" s="32" t="s">
        <v>183</v>
      </c>
      <c r="J54" s="32" t="s">
        <v>43</v>
      </c>
      <c r="K54" s="64" t="s">
        <v>193</v>
      </c>
      <c r="L54" s="66" t="n">
        <v>2</v>
      </c>
      <c r="M54" s="69" t="str">
        <f aca="false">IF(E54="","Scheduled",IF(E54&gt;F54,"Home Win",IF(E54&lt;F54,"Away Win","Draw")))</f>
        <v>Scheduled</v>
      </c>
      <c r="N54" s="3"/>
    </row>
    <row r="55" customFormat="false" ht="18" hidden="false" customHeight="true" outlineLevel="0" collapsed="false">
      <c r="A55" s="61" t="n">
        <v>53</v>
      </c>
      <c r="B55" s="62" t="n">
        <v>46198</v>
      </c>
      <c r="C55" s="61" t="s">
        <v>206</v>
      </c>
      <c r="D55" s="63" t="s">
        <v>99</v>
      </c>
      <c r="E55" s="25"/>
      <c r="F55" s="25"/>
      <c r="G55" s="63" t="s">
        <v>135</v>
      </c>
      <c r="H55" s="22" t="s">
        <v>162</v>
      </c>
      <c r="I55" s="22" t="s">
        <v>163</v>
      </c>
      <c r="J55" s="22" t="s">
        <v>41</v>
      </c>
      <c r="K55" s="64" t="s">
        <v>193</v>
      </c>
      <c r="L55" s="61" t="n">
        <v>3</v>
      </c>
      <c r="M55" s="65" t="str">
        <f aca="false">IF(E55="","Scheduled",IF(E55&gt;F55,"Home Win",IF(E55&lt;F55,"Away Win","Draw")))</f>
        <v>Scheduled</v>
      </c>
      <c r="N55" s="3"/>
    </row>
    <row r="56" customFormat="false" ht="18" hidden="false" customHeight="true" outlineLevel="0" collapsed="false">
      <c r="A56" s="66" t="n">
        <v>54</v>
      </c>
      <c r="B56" s="67" t="n">
        <v>46198</v>
      </c>
      <c r="C56" s="66" t="s">
        <v>207</v>
      </c>
      <c r="D56" s="68" t="s">
        <v>111</v>
      </c>
      <c r="E56" s="25"/>
      <c r="F56" s="25"/>
      <c r="G56" s="68" t="s">
        <v>123</v>
      </c>
      <c r="H56" s="32" t="s">
        <v>162</v>
      </c>
      <c r="I56" s="32" t="s">
        <v>163</v>
      </c>
      <c r="J56" s="32" t="s">
        <v>41</v>
      </c>
      <c r="K56" s="64" t="s">
        <v>193</v>
      </c>
      <c r="L56" s="66" t="n">
        <v>3</v>
      </c>
      <c r="M56" s="69" t="str">
        <f aca="false">IF(E56="","Scheduled",IF(E56&gt;F56,"Home Win",IF(E56&lt;F56,"Away Win","Draw")))</f>
        <v>Scheduled</v>
      </c>
      <c r="N56" s="3"/>
    </row>
    <row r="57" customFormat="false" ht="18" hidden="false" customHeight="true" outlineLevel="0" collapsed="false">
      <c r="A57" s="61" t="n">
        <v>55</v>
      </c>
      <c r="B57" s="62" t="n">
        <v>46187</v>
      </c>
      <c r="C57" s="61" t="s">
        <v>207</v>
      </c>
      <c r="D57" s="63" t="s">
        <v>101</v>
      </c>
      <c r="E57" s="25"/>
      <c r="F57" s="25"/>
      <c r="G57" s="63" t="s">
        <v>113</v>
      </c>
      <c r="H57" s="22" t="s">
        <v>156</v>
      </c>
      <c r="I57" s="22" t="s">
        <v>157</v>
      </c>
      <c r="J57" s="22" t="s">
        <v>41</v>
      </c>
      <c r="K57" s="64" t="s">
        <v>194</v>
      </c>
      <c r="L57" s="61" t="n">
        <v>1</v>
      </c>
      <c r="M57" s="65" t="str">
        <f aca="false">IF(E57="","Scheduled",IF(E57&gt;F57,"Home Win",IF(E57&lt;F57,"Away Win","Draw")))</f>
        <v>Scheduled</v>
      </c>
      <c r="N57" s="3"/>
    </row>
    <row r="58" customFormat="false" ht="18" hidden="false" customHeight="true" outlineLevel="0" collapsed="false">
      <c r="A58" s="66" t="n">
        <v>56</v>
      </c>
      <c r="B58" s="67" t="n">
        <v>46187</v>
      </c>
      <c r="C58" s="66" t="s">
        <v>208</v>
      </c>
      <c r="D58" s="68" t="s">
        <v>125</v>
      </c>
      <c r="E58" s="25"/>
      <c r="F58" s="25"/>
      <c r="G58" s="68" t="s">
        <v>137</v>
      </c>
      <c r="H58" s="32" t="s">
        <v>156</v>
      </c>
      <c r="I58" s="32" t="s">
        <v>157</v>
      </c>
      <c r="J58" s="32" t="s">
        <v>41</v>
      </c>
      <c r="K58" s="64" t="s">
        <v>194</v>
      </c>
      <c r="L58" s="66" t="n">
        <v>1</v>
      </c>
      <c r="M58" s="69" t="str">
        <f aca="false">IF(E58="","Scheduled",IF(E58&gt;F58,"Home Win",IF(E58&lt;F58,"Away Win","Draw")))</f>
        <v>Scheduled</v>
      </c>
      <c r="N58" s="3"/>
    </row>
    <row r="59" customFormat="false" ht="18" hidden="false" customHeight="true" outlineLevel="0" collapsed="false">
      <c r="A59" s="61" t="n">
        <v>57</v>
      </c>
      <c r="B59" s="62" t="n">
        <v>46193</v>
      </c>
      <c r="C59" s="61" t="s">
        <v>209</v>
      </c>
      <c r="D59" s="63" t="s">
        <v>101</v>
      </c>
      <c r="E59" s="25"/>
      <c r="F59" s="25"/>
      <c r="G59" s="63" t="s">
        <v>125</v>
      </c>
      <c r="H59" s="22" t="s">
        <v>179</v>
      </c>
      <c r="I59" s="22" t="s">
        <v>180</v>
      </c>
      <c r="J59" s="22" t="s">
        <v>53</v>
      </c>
      <c r="K59" s="64" t="s">
        <v>194</v>
      </c>
      <c r="L59" s="61" t="n">
        <v>2</v>
      </c>
      <c r="M59" s="65" t="str">
        <f aca="false">IF(E59="","Scheduled",IF(E59&gt;F59,"Home Win",IF(E59&lt;F59,"Away Win","Draw")))</f>
        <v>Scheduled</v>
      </c>
      <c r="N59" s="3"/>
    </row>
    <row r="60" customFormat="false" ht="18" hidden="false" customHeight="true" outlineLevel="0" collapsed="false">
      <c r="A60" s="66" t="n">
        <v>58</v>
      </c>
      <c r="B60" s="67" t="n">
        <v>46193</v>
      </c>
      <c r="C60" s="66" t="s">
        <v>206</v>
      </c>
      <c r="D60" s="68" t="s">
        <v>113</v>
      </c>
      <c r="E60" s="25"/>
      <c r="F60" s="25"/>
      <c r="G60" s="68" t="s">
        <v>137</v>
      </c>
      <c r="H60" s="32" t="s">
        <v>179</v>
      </c>
      <c r="I60" s="32" t="s">
        <v>180</v>
      </c>
      <c r="J60" s="32" t="s">
        <v>53</v>
      </c>
      <c r="K60" s="64" t="s">
        <v>194</v>
      </c>
      <c r="L60" s="66" t="n">
        <v>2</v>
      </c>
      <c r="M60" s="69" t="str">
        <f aca="false">IF(E60="","Scheduled",IF(E60&gt;F60,"Home Win",IF(E60&lt;F60,"Away Win","Draw")))</f>
        <v>Scheduled</v>
      </c>
      <c r="N60" s="3"/>
    </row>
    <row r="61" customFormat="false" ht="18" hidden="false" customHeight="true" outlineLevel="0" collapsed="false">
      <c r="A61" s="61" t="n">
        <v>59</v>
      </c>
      <c r="B61" s="62" t="n">
        <v>46199</v>
      </c>
      <c r="C61" s="61" t="s">
        <v>207</v>
      </c>
      <c r="D61" s="63" t="s">
        <v>101</v>
      </c>
      <c r="E61" s="25"/>
      <c r="F61" s="25"/>
      <c r="G61" s="63" t="s">
        <v>137</v>
      </c>
      <c r="H61" s="22" t="s">
        <v>169</v>
      </c>
      <c r="I61" s="22" t="s">
        <v>170</v>
      </c>
      <c r="J61" s="22" t="s">
        <v>41</v>
      </c>
      <c r="K61" s="64" t="s">
        <v>194</v>
      </c>
      <c r="L61" s="61" t="n">
        <v>3</v>
      </c>
      <c r="M61" s="65" t="str">
        <f aca="false">IF(E61="","Scheduled",IF(E61&gt;F61,"Home Win",IF(E61&lt;F61,"Away Win","Draw")))</f>
        <v>Scheduled</v>
      </c>
      <c r="N61" s="3"/>
    </row>
    <row r="62" customFormat="false" ht="18" hidden="false" customHeight="true" outlineLevel="0" collapsed="false">
      <c r="A62" s="66" t="n">
        <v>60</v>
      </c>
      <c r="B62" s="67" t="n">
        <v>46199</v>
      </c>
      <c r="C62" s="66" t="s">
        <v>208</v>
      </c>
      <c r="D62" s="68" t="s">
        <v>113</v>
      </c>
      <c r="E62" s="25"/>
      <c r="F62" s="25"/>
      <c r="G62" s="68" t="s">
        <v>125</v>
      </c>
      <c r="H62" s="32" t="s">
        <v>169</v>
      </c>
      <c r="I62" s="32" t="s">
        <v>170</v>
      </c>
      <c r="J62" s="32" t="s">
        <v>41</v>
      </c>
      <c r="K62" s="64" t="s">
        <v>194</v>
      </c>
      <c r="L62" s="66" t="n">
        <v>3</v>
      </c>
      <c r="M62" s="69" t="str">
        <f aca="false">IF(E62="","Scheduled",IF(E62&gt;F62,"Home Win",IF(E62&lt;F62,"Away Win","Draw")))</f>
        <v>Scheduled</v>
      </c>
      <c r="N62" s="3"/>
    </row>
    <row r="63" customFormat="false" ht="18" hidden="false" customHeight="true" outlineLevel="0" collapsed="false">
      <c r="A63" s="61" t="n">
        <v>61</v>
      </c>
      <c r="B63" s="62" t="n">
        <v>46188</v>
      </c>
      <c r="C63" s="61" t="s">
        <v>208</v>
      </c>
      <c r="D63" s="63" t="s">
        <v>103</v>
      </c>
      <c r="E63" s="25"/>
      <c r="F63" s="25"/>
      <c r="G63" s="63" t="s">
        <v>115</v>
      </c>
      <c r="H63" s="22" t="s">
        <v>177</v>
      </c>
      <c r="I63" s="22" t="s">
        <v>178</v>
      </c>
      <c r="J63" s="22" t="s">
        <v>53</v>
      </c>
      <c r="K63" s="64" t="s">
        <v>195</v>
      </c>
      <c r="L63" s="61" t="n">
        <v>1</v>
      </c>
      <c r="M63" s="65" t="str">
        <f aca="false">IF(E63="","Scheduled",IF(E63&gt;F63,"Home Win",IF(E63&lt;F63,"Away Win","Draw")))</f>
        <v>Scheduled</v>
      </c>
      <c r="N63" s="3"/>
    </row>
    <row r="64" customFormat="false" ht="18" hidden="false" customHeight="true" outlineLevel="0" collapsed="false">
      <c r="A64" s="66" t="n">
        <v>62</v>
      </c>
      <c r="B64" s="67" t="n">
        <v>46188</v>
      </c>
      <c r="C64" s="66" t="s">
        <v>209</v>
      </c>
      <c r="D64" s="68" t="s">
        <v>127</v>
      </c>
      <c r="E64" s="25"/>
      <c r="F64" s="25"/>
      <c r="G64" s="68" t="s">
        <v>139</v>
      </c>
      <c r="H64" s="32" t="s">
        <v>177</v>
      </c>
      <c r="I64" s="32" t="s">
        <v>178</v>
      </c>
      <c r="J64" s="32" t="s">
        <v>53</v>
      </c>
      <c r="K64" s="64" t="s">
        <v>195</v>
      </c>
      <c r="L64" s="66" t="n">
        <v>1</v>
      </c>
      <c r="M64" s="69" t="str">
        <f aca="false">IF(E64="","Scheduled",IF(E64&gt;F64,"Home Win",IF(E64&lt;F64,"Away Win","Draw")))</f>
        <v>Scheduled</v>
      </c>
      <c r="N64" s="3"/>
    </row>
    <row r="65" customFormat="false" ht="18" hidden="false" customHeight="true" outlineLevel="0" collapsed="false">
      <c r="A65" s="61" t="n">
        <v>63</v>
      </c>
      <c r="B65" s="62" t="n">
        <v>46194</v>
      </c>
      <c r="C65" s="61" t="s">
        <v>206</v>
      </c>
      <c r="D65" s="63" t="s">
        <v>103</v>
      </c>
      <c r="E65" s="25"/>
      <c r="F65" s="25"/>
      <c r="G65" s="63" t="s">
        <v>127</v>
      </c>
      <c r="H65" s="22" t="s">
        <v>166</v>
      </c>
      <c r="I65" s="22" t="s">
        <v>167</v>
      </c>
      <c r="J65" s="22" t="s">
        <v>41</v>
      </c>
      <c r="K65" s="64" t="s">
        <v>195</v>
      </c>
      <c r="L65" s="61" t="n">
        <v>2</v>
      </c>
      <c r="M65" s="65" t="str">
        <f aca="false">IF(E65="","Scheduled",IF(E65&gt;F65,"Home Win",IF(E65&lt;F65,"Away Win","Draw")))</f>
        <v>Scheduled</v>
      </c>
      <c r="N65" s="3"/>
    </row>
    <row r="66" customFormat="false" ht="18" hidden="false" customHeight="true" outlineLevel="0" collapsed="false">
      <c r="A66" s="66" t="n">
        <v>64</v>
      </c>
      <c r="B66" s="67" t="n">
        <v>46194</v>
      </c>
      <c r="C66" s="66" t="s">
        <v>207</v>
      </c>
      <c r="D66" s="68" t="s">
        <v>115</v>
      </c>
      <c r="E66" s="25"/>
      <c r="F66" s="25"/>
      <c r="G66" s="68" t="s">
        <v>139</v>
      </c>
      <c r="H66" s="32" t="s">
        <v>166</v>
      </c>
      <c r="I66" s="32" t="s">
        <v>167</v>
      </c>
      <c r="J66" s="32" t="s">
        <v>41</v>
      </c>
      <c r="K66" s="64" t="s">
        <v>195</v>
      </c>
      <c r="L66" s="66" t="n">
        <v>2</v>
      </c>
      <c r="M66" s="69" t="str">
        <f aca="false">IF(E66="","Scheduled",IF(E66&gt;F66,"Home Win",IF(E66&lt;F66,"Away Win","Draw")))</f>
        <v>Scheduled</v>
      </c>
      <c r="N66" s="3"/>
    </row>
    <row r="67" customFormat="false" ht="18" hidden="false" customHeight="true" outlineLevel="0" collapsed="false">
      <c r="A67" s="61" t="n">
        <v>65</v>
      </c>
      <c r="B67" s="62" t="n">
        <v>46200</v>
      </c>
      <c r="C67" s="61" t="s">
        <v>208</v>
      </c>
      <c r="D67" s="63" t="s">
        <v>103</v>
      </c>
      <c r="E67" s="25"/>
      <c r="F67" s="25"/>
      <c r="G67" s="63" t="s">
        <v>139</v>
      </c>
      <c r="H67" s="22" t="s">
        <v>153</v>
      </c>
      <c r="I67" s="22" t="s">
        <v>154</v>
      </c>
      <c r="J67" s="22" t="s">
        <v>41</v>
      </c>
      <c r="K67" s="64" t="s">
        <v>195</v>
      </c>
      <c r="L67" s="61" t="n">
        <v>3</v>
      </c>
      <c r="M67" s="65" t="str">
        <f aca="false">IF(E67="","Scheduled",IF(E67&gt;F67,"Home Win",IF(E67&lt;F67,"Away Win","Draw")))</f>
        <v>Scheduled</v>
      </c>
      <c r="N67" s="3"/>
    </row>
    <row r="68" customFormat="false" ht="18" hidden="false" customHeight="true" outlineLevel="0" collapsed="false">
      <c r="A68" s="66" t="n">
        <v>66</v>
      </c>
      <c r="B68" s="67" t="n">
        <v>46200</v>
      </c>
      <c r="C68" s="66" t="s">
        <v>209</v>
      </c>
      <c r="D68" s="68" t="s">
        <v>115</v>
      </c>
      <c r="E68" s="25"/>
      <c r="F68" s="25"/>
      <c r="G68" s="68" t="s">
        <v>127</v>
      </c>
      <c r="H68" s="32" t="s">
        <v>153</v>
      </c>
      <c r="I68" s="32" t="s">
        <v>154</v>
      </c>
      <c r="J68" s="32" t="s">
        <v>41</v>
      </c>
      <c r="K68" s="64" t="s">
        <v>195</v>
      </c>
      <c r="L68" s="66" t="n">
        <v>3</v>
      </c>
      <c r="M68" s="69" t="str">
        <f aca="false">IF(E68="","Scheduled",IF(E68&gt;F68,"Home Win",IF(E68&lt;F68,"Away Win","Draw")))</f>
        <v>Scheduled</v>
      </c>
      <c r="N68" s="3"/>
    </row>
    <row r="69" customFormat="false" ht="18" hidden="false" customHeight="true" outlineLevel="0" collapsed="false">
      <c r="A69" s="61" t="n">
        <v>67</v>
      </c>
      <c r="B69" s="62" t="n">
        <v>46189</v>
      </c>
      <c r="C69" s="61" t="s">
        <v>209</v>
      </c>
      <c r="D69" s="63" t="s">
        <v>105</v>
      </c>
      <c r="E69" s="25"/>
      <c r="F69" s="25"/>
      <c r="G69" s="63" t="s">
        <v>117</v>
      </c>
      <c r="H69" s="22" t="s">
        <v>159</v>
      </c>
      <c r="I69" s="22" t="s">
        <v>160</v>
      </c>
      <c r="J69" s="22" t="s">
        <v>41</v>
      </c>
      <c r="K69" s="64" t="s">
        <v>196</v>
      </c>
      <c r="L69" s="61" t="n">
        <v>1</v>
      </c>
      <c r="M69" s="65" t="str">
        <f aca="false">IF(E69="","Scheduled",IF(E69&gt;F69,"Home Win",IF(E69&lt;F69,"Away Win","Draw")))</f>
        <v>Scheduled</v>
      </c>
      <c r="N69" s="3"/>
    </row>
    <row r="70" customFormat="false" ht="18" hidden="false" customHeight="true" outlineLevel="0" collapsed="false">
      <c r="A70" s="66" t="n">
        <v>68</v>
      </c>
      <c r="B70" s="67" t="n">
        <v>46189</v>
      </c>
      <c r="C70" s="66" t="s">
        <v>206</v>
      </c>
      <c r="D70" s="68" t="s">
        <v>129</v>
      </c>
      <c r="E70" s="25"/>
      <c r="F70" s="25"/>
      <c r="G70" s="68" t="s">
        <v>141</v>
      </c>
      <c r="H70" s="32" t="s">
        <v>159</v>
      </c>
      <c r="I70" s="32" t="s">
        <v>160</v>
      </c>
      <c r="J70" s="32" t="s">
        <v>41</v>
      </c>
      <c r="K70" s="64" t="s">
        <v>196</v>
      </c>
      <c r="L70" s="66" t="n">
        <v>1</v>
      </c>
      <c r="M70" s="69" t="str">
        <f aca="false">IF(E70="","Scheduled",IF(E70&gt;F70,"Home Win",IF(E70&lt;F70,"Away Win","Draw")))</f>
        <v>Scheduled</v>
      </c>
      <c r="N70" s="3"/>
    </row>
    <row r="71" customFormat="false" ht="18" hidden="false" customHeight="true" outlineLevel="0" collapsed="false">
      <c r="A71" s="61" t="n">
        <v>69</v>
      </c>
      <c r="B71" s="62" t="n">
        <v>46195</v>
      </c>
      <c r="C71" s="61" t="s">
        <v>207</v>
      </c>
      <c r="D71" s="63" t="s">
        <v>105</v>
      </c>
      <c r="E71" s="25"/>
      <c r="F71" s="25"/>
      <c r="G71" s="63" t="s">
        <v>129</v>
      </c>
      <c r="H71" s="22" t="s">
        <v>184</v>
      </c>
      <c r="I71" s="22" t="s">
        <v>185</v>
      </c>
      <c r="J71" s="22" t="s">
        <v>43</v>
      </c>
      <c r="K71" s="64" t="s">
        <v>196</v>
      </c>
      <c r="L71" s="61" t="n">
        <v>2</v>
      </c>
      <c r="M71" s="65" t="str">
        <f aca="false">IF(E71="","Scheduled",IF(E71&gt;F71,"Home Win",IF(E71&lt;F71,"Away Win","Draw")))</f>
        <v>Scheduled</v>
      </c>
      <c r="N71" s="3"/>
    </row>
    <row r="72" customFormat="false" ht="18" hidden="false" customHeight="true" outlineLevel="0" collapsed="false">
      <c r="A72" s="66" t="n">
        <v>70</v>
      </c>
      <c r="B72" s="67" t="n">
        <v>46195</v>
      </c>
      <c r="C72" s="66" t="s">
        <v>208</v>
      </c>
      <c r="D72" s="68" t="s">
        <v>117</v>
      </c>
      <c r="E72" s="25"/>
      <c r="F72" s="25"/>
      <c r="G72" s="68" t="s">
        <v>141</v>
      </c>
      <c r="H72" s="32" t="s">
        <v>184</v>
      </c>
      <c r="I72" s="32" t="s">
        <v>185</v>
      </c>
      <c r="J72" s="32" t="s">
        <v>43</v>
      </c>
      <c r="K72" s="64" t="s">
        <v>196</v>
      </c>
      <c r="L72" s="66" t="n">
        <v>2</v>
      </c>
      <c r="M72" s="69" t="str">
        <f aca="false">IF(E72="","Scheduled",IF(E72&gt;F72,"Home Win",IF(E72&lt;F72,"Away Win","Draw")))</f>
        <v>Scheduled</v>
      </c>
      <c r="N72" s="3"/>
    </row>
    <row r="73" customFormat="false" ht="18" hidden="false" customHeight="true" outlineLevel="0" collapsed="false">
      <c r="A73" s="61" t="n">
        <v>71</v>
      </c>
      <c r="B73" s="62" t="n">
        <v>46201</v>
      </c>
      <c r="C73" s="61" t="s">
        <v>209</v>
      </c>
      <c r="D73" s="63" t="s">
        <v>105</v>
      </c>
      <c r="E73" s="25"/>
      <c r="F73" s="25"/>
      <c r="G73" s="63" t="s">
        <v>141</v>
      </c>
      <c r="H73" s="22" t="s">
        <v>151</v>
      </c>
      <c r="I73" s="22" t="s">
        <v>152</v>
      </c>
      <c r="J73" s="22" t="s">
        <v>41</v>
      </c>
      <c r="K73" s="64" t="s">
        <v>196</v>
      </c>
      <c r="L73" s="61" t="n">
        <v>3</v>
      </c>
      <c r="M73" s="65" t="str">
        <f aca="false">IF(E73="","Scheduled",IF(E73&gt;F73,"Home Win",IF(E73&lt;F73,"Away Win","Draw")))</f>
        <v>Scheduled</v>
      </c>
      <c r="N73" s="3"/>
    </row>
    <row r="74" customFormat="false" ht="18" hidden="false" customHeight="true" outlineLevel="0" collapsed="false">
      <c r="A74" s="66" t="n">
        <v>72</v>
      </c>
      <c r="B74" s="67" t="n">
        <v>46201</v>
      </c>
      <c r="C74" s="66" t="s">
        <v>206</v>
      </c>
      <c r="D74" s="68" t="s">
        <v>117</v>
      </c>
      <c r="E74" s="25"/>
      <c r="F74" s="25"/>
      <c r="G74" s="68" t="s">
        <v>129</v>
      </c>
      <c r="H74" s="32" t="s">
        <v>151</v>
      </c>
      <c r="I74" s="32" t="s">
        <v>152</v>
      </c>
      <c r="J74" s="32" t="s">
        <v>41</v>
      </c>
      <c r="K74" s="64" t="s">
        <v>196</v>
      </c>
      <c r="L74" s="66" t="n">
        <v>3</v>
      </c>
      <c r="M74" s="69" t="str">
        <f aca="false">IF(E74="","Scheduled",IF(E74&gt;F74,"Home Win",IF(E74&lt;F74,"Away Win","Draw")))</f>
        <v>Scheduled</v>
      </c>
      <c r="N74" s="3"/>
    </row>
    <row r="75" customFormat="false" ht="21.75" hidden="false" customHeight="true" outlineLevel="0" collapsed="false">
      <c r="A75" s="18" t="s">
        <v>210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customFormat="false" ht="18" hidden="false" customHeight="true" outlineLevel="0" collapsed="false">
      <c r="A76" s="61" t="n">
        <v>73</v>
      </c>
      <c r="B76" s="62" t="n">
        <v>46204</v>
      </c>
      <c r="C76" s="61" t="s">
        <v>206</v>
      </c>
      <c r="D76" s="63" t="s">
        <v>211</v>
      </c>
      <c r="E76" s="25"/>
      <c r="F76" s="25"/>
      <c r="G76" s="63" t="s">
        <v>212</v>
      </c>
      <c r="H76" s="22" t="s">
        <v>174</v>
      </c>
      <c r="I76" s="22" t="s">
        <v>175</v>
      </c>
      <c r="J76" s="22" t="s">
        <v>53</v>
      </c>
      <c r="K76" s="70" t="s">
        <v>213</v>
      </c>
      <c r="L76" s="61" t="s">
        <v>214</v>
      </c>
      <c r="M76" s="65" t="str">
        <f aca="false">IF(E76="","Scheduled",IF(E76&gt;F76,"Home Win",IF(E76&lt;F76,"Away Win","Draw")))</f>
        <v>Scheduled</v>
      </c>
      <c r="N76" s="3"/>
    </row>
    <row r="77" customFormat="false" ht="18" hidden="false" customHeight="true" outlineLevel="0" collapsed="false">
      <c r="A77" s="66" t="n">
        <v>74</v>
      </c>
      <c r="B77" s="67" t="n">
        <v>46204</v>
      </c>
      <c r="C77" s="66" t="s">
        <v>207</v>
      </c>
      <c r="D77" s="68" t="s">
        <v>215</v>
      </c>
      <c r="E77" s="25"/>
      <c r="F77" s="25"/>
      <c r="G77" s="68" t="s">
        <v>216</v>
      </c>
      <c r="H77" s="32" t="s">
        <v>177</v>
      </c>
      <c r="I77" s="32" t="s">
        <v>178</v>
      </c>
      <c r="J77" s="32" t="s">
        <v>53</v>
      </c>
      <c r="K77" s="70" t="s">
        <v>213</v>
      </c>
      <c r="L77" s="66" t="s">
        <v>214</v>
      </c>
      <c r="M77" s="69" t="str">
        <f aca="false">IF(E77="","Scheduled",IF(E77&gt;F77,"Home Win",IF(E77&lt;F77,"Away Win","Draw")))</f>
        <v>Scheduled</v>
      </c>
      <c r="N77" s="3"/>
    </row>
    <row r="78" customFormat="false" ht="18" hidden="false" customHeight="true" outlineLevel="0" collapsed="false">
      <c r="A78" s="61" t="n">
        <v>75</v>
      </c>
      <c r="B78" s="62" t="n">
        <v>46204</v>
      </c>
      <c r="C78" s="61" t="s">
        <v>208</v>
      </c>
      <c r="D78" s="63" t="s">
        <v>217</v>
      </c>
      <c r="E78" s="25"/>
      <c r="F78" s="25"/>
      <c r="G78" s="63" t="s">
        <v>218</v>
      </c>
      <c r="H78" s="22" t="s">
        <v>179</v>
      </c>
      <c r="I78" s="22" t="s">
        <v>180</v>
      </c>
      <c r="J78" s="22" t="s">
        <v>53</v>
      </c>
      <c r="K78" s="70" t="s">
        <v>213</v>
      </c>
      <c r="L78" s="61" t="s">
        <v>214</v>
      </c>
      <c r="M78" s="65" t="str">
        <f aca="false">IF(E78="","Scheduled",IF(E78&gt;F78,"Home Win",IF(E78&lt;F78,"Away Win","Draw")))</f>
        <v>Scheduled</v>
      </c>
      <c r="N78" s="3"/>
    </row>
    <row r="79" customFormat="false" ht="18" hidden="false" customHeight="true" outlineLevel="0" collapsed="false">
      <c r="A79" s="66" t="n">
        <v>76</v>
      </c>
      <c r="B79" s="67" t="n">
        <v>46204</v>
      </c>
      <c r="C79" s="66" t="s">
        <v>209</v>
      </c>
      <c r="D79" s="68" t="s">
        <v>219</v>
      </c>
      <c r="E79" s="25"/>
      <c r="F79" s="25"/>
      <c r="G79" s="68" t="s">
        <v>220</v>
      </c>
      <c r="H79" s="32" t="s">
        <v>182</v>
      </c>
      <c r="I79" s="32" t="s">
        <v>183</v>
      </c>
      <c r="J79" s="32" t="s">
        <v>43</v>
      </c>
      <c r="K79" s="70" t="s">
        <v>213</v>
      </c>
      <c r="L79" s="66" t="s">
        <v>214</v>
      </c>
      <c r="M79" s="69" t="str">
        <f aca="false">IF(E79="","Scheduled",IF(E79&gt;F79,"Home Win",IF(E79&lt;F79,"Away Win","Draw")))</f>
        <v>Scheduled</v>
      </c>
      <c r="N79" s="3"/>
    </row>
    <row r="80" customFormat="false" ht="18" hidden="false" customHeight="true" outlineLevel="0" collapsed="false">
      <c r="A80" s="61" t="n">
        <v>77</v>
      </c>
      <c r="B80" s="62" t="n">
        <v>46205</v>
      </c>
      <c r="C80" s="61" t="s">
        <v>206</v>
      </c>
      <c r="D80" s="63" t="s">
        <v>221</v>
      </c>
      <c r="E80" s="25"/>
      <c r="F80" s="25"/>
      <c r="G80" s="63" t="s">
        <v>222</v>
      </c>
      <c r="H80" s="22" t="s">
        <v>184</v>
      </c>
      <c r="I80" s="22" t="s">
        <v>185</v>
      </c>
      <c r="J80" s="22" t="s">
        <v>43</v>
      </c>
      <c r="K80" s="70" t="s">
        <v>213</v>
      </c>
      <c r="L80" s="61" t="s">
        <v>214</v>
      </c>
      <c r="M80" s="65" t="str">
        <f aca="false">IF(E80="","Scheduled",IF(E80&gt;F80,"Home Win",IF(E80&lt;F80,"Away Win","Draw")))</f>
        <v>Scheduled</v>
      </c>
      <c r="N80" s="3"/>
    </row>
    <row r="81" customFormat="false" ht="18" hidden="false" customHeight="true" outlineLevel="0" collapsed="false">
      <c r="A81" s="66" t="n">
        <v>78</v>
      </c>
      <c r="B81" s="67" t="n">
        <v>46205</v>
      </c>
      <c r="C81" s="66" t="s">
        <v>207</v>
      </c>
      <c r="D81" s="68" t="s">
        <v>223</v>
      </c>
      <c r="E81" s="25"/>
      <c r="F81" s="25"/>
      <c r="G81" s="68" t="s">
        <v>224</v>
      </c>
      <c r="H81" s="32" t="s">
        <v>186</v>
      </c>
      <c r="I81" s="32" t="s">
        <v>187</v>
      </c>
      <c r="J81" s="32" t="s">
        <v>43</v>
      </c>
      <c r="K81" s="70" t="s">
        <v>213</v>
      </c>
      <c r="L81" s="66" t="s">
        <v>214</v>
      </c>
      <c r="M81" s="69" t="str">
        <f aca="false">IF(E81="","Scheduled",IF(E81&gt;F81,"Home Win",IF(E81&lt;F81,"Away Win","Draw")))</f>
        <v>Scheduled</v>
      </c>
      <c r="N81" s="3"/>
    </row>
    <row r="82" customFormat="false" ht="18" hidden="false" customHeight="true" outlineLevel="0" collapsed="false">
      <c r="A82" s="61" t="n">
        <v>79</v>
      </c>
      <c r="B82" s="62" t="n">
        <v>46205</v>
      </c>
      <c r="C82" s="61" t="s">
        <v>208</v>
      </c>
      <c r="D82" s="63" t="s">
        <v>225</v>
      </c>
      <c r="E82" s="25"/>
      <c r="F82" s="25"/>
      <c r="G82" s="63" t="s">
        <v>226</v>
      </c>
      <c r="H82" s="22" t="s">
        <v>188</v>
      </c>
      <c r="I82" s="22" t="s">
        <v>189</v>
      </c>
      <c r="J82" s="22" t="s">
        <v>43</v>
      </c>
      <c r="K82" s="70" t="s">
        <v>213</v>
      </c>
      <c r="L82" s="61" t="s">
        <v>214</v>
      </c>
      <c r="M82" s="65" t="str">
        <f aca="false">IF(E82="","Scheduled",IF(E82&gt;F82,"Home Win",IF(E82&lt;F82,"Away Win","Draw")))</f>
        <v>Scheduled</v>
      </c>
      <c r="N82" s="3"/>
    </row>
    <row r="83" customFormat="false" ht="18" hidden="false" customHeight="true" outlineLevel="0" collapsed="false">
      <c r="A83" s="66" t="n">
        <v>80</v>
      </c>
      <c r="B83" s="67" t="n">
        <v>46205</v>
      </c>
      <c r="C83" s="66" t="s">
        <v>209</v>
      </c>
      <c r="D83" s="68" t="s">
        <v>227</v>
      </c>
      <c r="E83" s="25"/>
      <c r="F83" s="25"/>
      <c r="G83" s="68" t="s">
        <v>228</v>
      </c>
      <c r="H83" s="32" t="s">
        <v>151</v>
      </c>
      <c r="I83" s="32" t="s">
        <v>152</v>
      </c>
      <c r="J83" s="32" t="s">
        <v>41</v>
      </c>
      <c r="K83" s="70" t="s">
        <v>213</v>
      </c>
      <c r="L83" s="66" t="s">
        <v>214</v>
      </c>
      <c r="M83" s="69" t="str">
        <f aca="false">IF(E83="","Scheduled",IF(E83&gt;F83,"Home Win",IF(E83&lt;F83,"Away Win","Draw")))</f>
        <v>Scheduled</v>
      </c>
      <c r="N83" s="3"/>
    </row>
    <row r="84" customFormat="false" ht="18" hidden="false" customHeight="true" outlineLevel="0" collapsed="false">
      <c r="A84" s="61" t="n">
        <v>81</v>
      </c>
      <c r="B84" s="62" t="n">
        <v>46206</v>
      </c>
      <c r="C84" s="61" t="s">
        <v>206</v>
      </c>
      <c r="D84" s="63" t="s">
        <v>229</v>
      </c>
      <c r="E84" s="25"/>
      <c r="F84" s="25"/>
      <c r="G84" s="63" t="s">
        <v>230</v>
      </c>
      <c r="H84" s="22" t="s">
        <v>153</v>
      </c>
      <c r="I84" s="22" t="s">
        <v>154</v>
      </c>
      <c r="J84" s="22" t="s">
        <v>41</v>
      </c>
      <c r="K84" s="70" t="s">
        <v>213</v>
      </c>
      <c r="L84" s="61" t="s">
        <v>214</v>
      </c>
      <c r="M84" s="65" t="str">
        <f aca="false">IF(E84="","Scheduled",IF(E84&gt;F84,"Home Win",IF(E84&lt;F84,"Away Win","Draw")))</f>
        <v>Scheduled</v>
      </c>
      <c r="N84" s="3"/>
    </row>
    <row r="85" customFormat="false" ht="18" hidden="false" customHeight="true" outlineLevel="0" collapsed="false">
      <c r="A85" s="66" t="n">
        <v>82</v>
      </c>
      <c r="B85" s="67" t="n">
        <v>46206</v>
      </c>
      <c r="C85" s="66" t="s">
        <v>207</v>
      </c>
      <c r="D85" s="68" t="s">
        <v>231</v>
      </c>
      <c r="E85" s="25"/>
      <c r="F85" s="25"/>
      <c r="G85" s="68" t="s">
        <v>232</v>
      </c>
      <c r="H85" s="32" t="s">
        <v>156</v>
      </c>
      <c r="I85" s="32" t="s">
        <v>157</v>
      </c>
      <c r="J85" s="32" t="s">
        <v>41</v>
      </c>
      <c r="K85" s="70" t="s">
        <v>213</v>
      </c>
      <c r="L85" s="66" t="s">
        <v>214</v>
      </c>
      <c r="M85" s="69" t="str">
        <f aca="false">IF(E85="","Scheduled",IF(E85&gt;F85,"Home Win",IF(E85&lt;F85,"Away Win","Draw")))</f>
        <v>Scheduled</v>
      </c>
      <c r="N85" s="3"/>
    </row>
    <row r="86" customFormat="false" ht="18" hidden="false" customHeight="true" outlineLevel="0" collapsed="false">
      <c r="A86" s="61" t="n">
        <v>83</v>
      </c>
      <c r="B86" s="62" t="n">
        <v>46206</v>
      </c>
      <c r="C86" s="61" t="s">
        <v>208</v>
      </c>
      <c r="D86" s="63" t="s">
        <v>233</v>
      </c>
      <c r="E86" s="25"/>
      <c r="F86" s="25"/>
      <c r="G86" s="63" t="s">
        <v>234</v>
      </c>
      <c r="H86" s="22" t="s">
        <v>159</v>
      </c>
      <c r="I86" s="22" t="s">
        <v>160</v>
      </c>
      <c r="J86" s="22" t="s">
        <v>41</v>
      </c>
      <c r="K86" s="70" t="s">
        <v>213</v>
      </c>
      <c r="L86" s="61" t="s">
        <v>214</v>
      </c>
      <c r="M86" s="65" t="str">
        <f aca="false">IF(E86="","Scheduled",IF(E86&gt;F86,"Home Win",IF(E86&lt;F86,"Away Win","Draw")))</f>
        <v>Scheduled</v>
      </c>
      <c r="N86" s="3"/>
    </row>
    <row r="87" customFormat="false" ht="18" hidden="false" customHeight="true" outlineLevel="0" collapsed="false">
      <c r="A87" s="66" t="n">
        <v>84</v>
      </c>
      <c r="B87" s="67" t="n">
        <v>46206</v>
      </c>
      <c r="C87" s="66" t="s">
        <v>209</v>
      </c>
      <c r="D87" s="68" t="s">
        <v>235</v>
      </c>
      <c r="E87" s="25"/>
      <c r="F87" s="25"/>
      <c r="G87" s="68" t="s">
        <v>236</v>
      </c>
      <c r="H87" s="32" t="s">
        <v>162</v>
      </c>
      <c r="I87" s="32" t="s">
        <v>163</v>
      </c>
      <c r="J87" s="32" t="s">
        <v>41</v>
      </c>
      <c r="K87" s="70" t="s">
        <v>213</v>
      </c>
      <c r="L87" s="66" t="s">
        <v>214</v>
      </c>
      <c r="M87" s="69" t="str">
        <f aca="false">IF(E87="","Scheduled",IF(E87&gt;F87,"Home Win",IF(E87&lt;F87,"Away Win","Draw")))</f>
        <v>Scheduled</v>
      </c>
      <c r="N87" s="3"/>
    </row>
    <row r="88" customFormat="false" ht="18" hidden="false" customHeight="true" outlineLevel="0" collapsed="false">
      <c r="A88" s="61" t="n">
        <v>85</v>
      </c>
      <c r="B88" s="62" t="n">
        <v>46207</v>
      </c>
      <c r="C88" s="61" t="s">
        <v>206</v>
      </c>
      <c r="D88" s="63" t="s">
        <v>237</v>
      </c>
      <c r="E88" s="25"/>
      <c r="F88" s="25"/>
      <c r="G88" s="63" t="s">
        <v>238</v>
      </c>
      <c r="H88" s="22" t="s">
        <v>164</v>
      </c>
      <c r="I88" s="22" t="s">
        <v>165</v>
      </c>
      <c r="J88" s="22" t="s">
        <v>41</v>
      </c>
      <c r="K88" s="70" t="s">
        <v>213</v>
      </c>
      <c r="L88" s="61" t="s">
        <v>214</v>
      </c>
      <c r="M88" s="65" t="str">
        <f aca="false">IF(E88="","Scheduled",IF(E88&gt;F88,"Home Win",IF(E88&lt;F88,"Away Win","Draw")))</f>
        <v>Scheduled</v>
      </c>
      <c r="N88" s="3"/>
    </row>
    <row r="89" customFormat="false" ht="18" hidden="false" customHeight="true" outlineLevel="0" collapsed="false">
      <c r="A89" s="66" t="n">
        <v>86</v>
      </c>
      <c r="B89" s="67" t="n">
        <v>46207</v>
      </c>
      <c r="C89" s="66" t="s">
        <v>207</v>
      </c>
      <c r="D89" s="68" t="s">
        <v>239</v>
      </c>
      <c r="E89" s="25"/>
      <c r="F89" s="25"/>
      <c r="G89" s="68" t="s">
        <v>238</v>
      </c>
      <c r="H89" s="32" t="s">
        <v>166</v>
      </c>
      <c r="I89" s="32" t="s">
        <v>167</v>
      </c>
      <c r="J89" s="32" t="s">
        <v>41</v>
      </c>
      <c r="K89" s="70" t="s">
        <v>213</v>
      </c>
      <c r="L89" s="66" t="s">
        <v>214</v>
      </c>
      <c r="M89" s="69" t="str">
        <f aca="false">IF(E89="","Scheduled",IF(E89&gt;F89,"Home Win",IF(E89&lt;F89,"Away Win","Draw")))</f>
        <v>Scheduled</v>
      </c>
      <c r="N89" s="3"/>
    </row>
    <row r="90" customFormat="false" ht="18" hidden="false" customHeight="true" outlineLevel="0" collapsed="false">
      <c r="A90" s="61" t="n">
        <v>87</v>
      </c>
      <c r="B90" s="62" t="n">
        <v>46207</v>
      </c>
      <c r="C90" s="61" t="s">
        <v>208</v>
      </c>
      <c r="D90" s="63" t="s">
        <v>240</v>
      </c>
      <c r="E90" s="25"/>
      <c r="F90" s="25"/>
      <c r="G90" s="63" t="s">
        <v>238</v>
      </c>
      <c r="H90" s="22" t="s">
        <v>169</v>
      </c>
      <c r="I90" s="22" t="s">
        <v>170</v>
      </c>
      <c r="J90" s="22" t="s">
        <v>41</v>
      </c>
      <c r="K90" s="70" t="s">
        <v>213</v>
      </c>
      <c r="L90" s="61" t="s">
        <v>214</v>
      </c>
      <c r="M90" s="65" t="str">
        <f aca="false">IF(E90="","Scheduled",IF(E90&gt;F90,"Home Win",IF(E90&lt;F90,"Away Win","Draw")))</f>
        <v>Scheduled</v>
      </c>
      <c r="N90" s="3"/>
    </row>
    <row r="91" customFormat="false" ht="18" hidden="false" customHeight="true" outlineLevel="0" collapsed="false">
      <c r="A91" s="66" t="n">
        <v>88</v>
      </c>
      <c r="B91" s="67" t="n">
        <v>46207</v>
      </c>
      <c r="C91" s="66" t="s">
        <v>209</v>
      </c>
      <c r="D91" s="68" t="s">
        <v>241</v>
      </c>
      <c r="E91" s="25"/>
      <c r="F91" s="25"/>
      <c r="G91" s="68" t="s">
        <v>238</v>
      </c>
      <c r="H91" s="32" t="s">
        <v>172</v>
      </c>
      <c r="I91" s="32" t="s">
        <v>173</v>
      </c>
      <c r="J91" s="32" t="s">
        <v>41</v>
      </c>
      <c r="K91" s="70" t="s">
        <v>213</v>
      </c>
      <c r="L91" s="66" t="s">
        <v>214</v>
      </c>
      <c r="M91" s="69" t="str">
        <f aca="false">IF(E91="","Scheduled",IF(E91&gt;F91,"Home Win",IF(E91&lt;F91,"Away Win","Draw")))</f>
        <v>Scheduled</v>
      </c>
      <c r="N91" s="3"/>
    </row>
    <row r="92" customFormat="false" ht="18" hidden="false" customHeight="true" outlineLevel="0" collapsed="false">
      <c r="A92" s="61" t="n">
        <v>89</v>
      </c>
      <c r="B92" s="62" t="n">
        <v>46209</v>
      </c>
      <c r="C92" s="61" t="s">
        <v>206</v>
      </c>
      <c r="D92" s="63" t="s">
        <v>242</v>
      </c>
      <c r="E92" s="25"/>
      <c r="F92" s="25"/>
      <c r="G92" s="63" t="s">
        <v>242</v>
      </c>
      <c r="H92" s="22" t="s">
        <v>174</v>
      </c>
      <c r="I92" s="22" t="s">
        <v>175</v>
      </c>
      <c r="J92" s="22" t="s">
        <v>53</v>
      </c>
      <c r="K92" s="70" t="s">
        <v>243</v>
      </c>
      <c r="L92" s="61" t="s">
        <v>214</v>
      </c>
      <c r="M92" s="65" t="str">
        <f aca="false">IF(E92="","Scheduled",IF(E92&gt;F92,"Home Win",IF(E92&lt;F92,"Away Win","Draw")))</f>
        <v>Scheduled</v>
      </c>
      <c r="N92" s="3"/>
    </row>
    <row r="93" customFormat="false" ht="18" hidden="false" customHeight="true" outlineLevel="0" collapsed="false">
      <c r="A93" s="66" t="n">
        <v>90</v>
      </c>
      <c r="B93" s="67" t="n">
        <v>46209</v>
      </c>
      <c r="C93" s="66" t="s">
        <v>207</v>
      </c>
      <c r="D93" s="68" t="s">
        <v>242</v>
      </c>
      <c r="E93" s="25"/>
      <c r="F93" s="25"/>
      <c r="G93" s="68" t="s">
        <v>242</v>
      </c>
      <c r="H93" s="32" t="s">
        <v>177</v>
      </c>
      <c r="I93" s="32" t="s">
        <v>178</v>
      </c>
      <c r="J93" s="32" t="s">
        <v>53</v>
      </c>
      <c r="K93" s="70" t="s">
        <v>243</v>
      </c>
      <c r="L93" s="66" t="s">
        <v>214</v>
      </c>
      <c r="M93" s="69" t="str">
        <f aca="false">IF(E93="","Scheduled",IF(E93&gt;F93,"Home Win",IF(E93&lt;F93,"Away Win","Draw")))</f>
        <v>Scheduled</v>
      </c>
      <c r="N93" s="3"/>
    </row>
    <row r="94" customFormat="false" ht="18" hidden="false" customHeight="true" outlineLevel="0" collapsed="false">
      <c r="A94" s="61" t="n">
        <v>91</v>
      </c>
      <c r="B94" s="62" t="n">
        <v>46210</v>
      </c>
      <c r="C94" s="61" t="s">
        <v>208</v>
      </c>
      <c r="D94" s="63" t="s">
        <v>242</v>
      </c>
      <c r="E94" s="25"/>
      <c r="F94" s="25"/>
      <c r="G94" s="63" t="s">
        <v>242</v>
      </c>
      <c r="H94" s="22" t="s">
        <v>179</v>
      </c>
      <c r="I94" s="22" t="s">
        <v>180</v>
      </c>
      <c r="J94" s="22" t="s">
        <v>53</v>
      </c>
      <c r="K94" s="70" t="s">
        <v>243</v>
      </c>
      <c r="L94" s="61" t="s">
        <v>214</v>
      </c>
      <c r="M94" s="65" t="str">
        <f aca="false">IF(E94="","Scheduled",IF(E94&gt;F94,"Home Win",IF(E94&lt;F94,"Away Win","Draw")))</f>
        <v>Scheduled</v>
      </c>
      <c r="N94" s="3"/>
    </row>
    <row r="95" customFormat="false" ht="18" hidden="false" customHeight="true" outlineLevel="0" collapsed="false">
      <c r="A95" s="66" t="n">
        <v>92</v>
      </c>
      <c r="B95" s="67" t="n">
        <v>46210</v>
      </c>
      <c r="C95" s="66" t="s">
        <v>209</v>
      </c>
      <c r="D95" s="68" t="s">
        <v>242</v>
      </c>
      <c r="E95" s="25"/>
      <c r="F95" s="25"/>
      <c r="G95" s="68" t="s">
        <v>242</v>
      </c>
      <c r="H95" s="32" t="s">
        <v>182</v>
      </c>
      <c r="I95" s="32" t="s">
        <v>183</v>
      </c>
      <c r="J95" s="32" t="s">
        <v>43</v>
      </c>
      <c r="K95" s="70" t="s">
        <v>243</v>
      </c>
      <c r="L95" s="66" t="s">
        <v>214</v>
      </c>
      <c r="M95" s="69" t="str">
        <f aca="false">IF(E95="","Scheduled",IF(E95&gt;F95,"Home Win",IF(E95&lt;F95,"Away Win","Draw")))</f>
        <v>Scheduled</v>
      </c>
      <c r="N95" s="3"/>
    </row>
    <row r="96" customFormat="false" ht="18" hidden="false" customHeight="true" outlineLevel="0" collapsed="false">
      <c r="A96" s="61" t="n">
        <v>93</v>
      </c>
      <c r="B96" s="62" t="n">
        <v>46211</v>
      </c>
      <c r="C96" s="61" t="s">
        <v>206</v>
      </c>
      <c r="D96" s="63" t="s">
        <v>242</v>
      </c>
      <c r="E96" s="25"/>
      <c r="F96" s="25"/>
      <c r="G96" s="63" t="s">
        <v>242</v>
      </c>
      <c r="H96" s="22" t="s">
        <v>184</v>
      </c>
      <c r="I96" s="22" t="s">
        <v>185</v>
      </c>
      <c r="J96" s="22" t="s">
        <v>43</v>
      </c>
      <c r="K96" s="70" t="s">
        <v>243</v>
      </c>
      <c r="L96" s="61" t="s">
        <v>214</v>
      </c>
      <c r="M96" s="65" t="str">
        <f aca="false">IF(E96="","Scheduled",IF(E96&gt;F96,"Home Win",IF(E96&lt;F96,"Away Win","Draw")))</f>
        <v>Scheduled</v>
      </c>
      <c r="N96" s="3"/>
    </row>
    <row r="97" customFormat="false" ht="18" hidden="false" customHeight="true" outlineLevel="0" collapsed="false">
      <c r="A97" s="66" t="n">
        <v>94</v>
      </c>
      <c r="B97" s="67" t="n">
        <v>46211</v>
      </c>
      <c r="C97" s="66" t="s">
        <v>207</v>
      </c>
      <c r="D97" s="68" t="s">
        <v>242</v>
      </c>
      <c r="E97" s="25"/>
      <c r="F97" s="25"/>
      <c r="G97" s="68" t="s">
        <v>242</v>
      </c>
      <c r="H97" s="32" t="s">
        <v>186</v>
      </c>
      <c r="I97" s="32" t="s">
        <v>187</v>
      </c>
      <c r="J97" s="32" t="s">
        <v>43</v>
      </c>
      <c r="K97" s="70" t="s">
        <v>243</v>
      </c>
      <c r="L97" s="66" t="s">
        <v>214</v>
      </c>
      <c r="M97" s="69" t="str">
        <f aca="false">IF(E97="","Scheduled",IF(E97&gt;F97,"Home Win",IF(E97&lt;F97,"Away Win","Draw")))</f>
        <v>Scheduled</v>
      </c>
      <c r="N97" s="3"/>
    </row>
    <row r="98" customFormat="false" ht="18" hidden="false" customHeight="true" outlineLevel="0" collapsed="false">
      <c r="A98" s="61" t="n">
        <v>95</v>
      </c>
      <c r="B98" s="62" t="n">
        <v>46212</v>
      </c>
      <c r="C98" s="61" t="s">
        <v>208</v>
      </c>
      <c r="D98" s="63" t="s">
        <v>242</v>
      </c>
      <c r="E98" s="25"/>
      <c r="F98" s="25"/>
      <c r="G98" s="63" t="s">
        <v>242</v>
      </c>
      <c r="H98" s="22" t="s">
        <v>188</v>
      </c>
      <c r="I98" s="22" t="s">
        <v>189</v>
      </c>
      <c r="J98" s="22" t="s">
        <v>43</v>
      </c>
      <c r="K98" s="70" t="s">
        <v>243</v>
      </c>
      <c r="L98" s="61" t="s">
        <v>214</v>
      </c>
      <c r="M98" s="65" t="str">
        <f aca="false">IF(E98="","Scheduled",IF(E98&gt;F98,"Home Win",IF(E98&lt;F98,"Away Win","Draw")))</f>
        <v>Scheduled</v>
      </c>
      <c r="N98" s="3"/>
    </row>
    <row r="99" customFormat="false" ht="18" hidden="false" customHeight="true" outlineLevel="0" collapsed="false">
      <c r="A99" s="66" t="n">
        <v>96</v>
      </c>
      <c r="B99" s="67" t="n">
        <v>46212</v>
      </c>
      <c r="C99" s="66" t="s">
        <v>209</v>
      </c>
      <c r="D99" s="68" t="s">
        <v>242</v>
      </c>
      <c r="E99" s="25"/>
      <c r="F99" s="25"/>
      <c r="G99" s="68" t="s">
        <v>242</v>
      </c>
      <c r="H99" s="32" t="s">
        <v>151</v>
      </c>
      <c r="I99" s="32" t="s">
        <v>152</v>
      </c>
      <c r="J99" s="32" t="s">
        <v>41</v>
      </c>
      <c r="K99" s="70" t="s">
        <v>243</v>
      </c>
      <c r="L99" s="66" t="s">
        <v>214</v>
      </c>
      <c r="M99" s="69" t="str">
        <f aca="false">IF(E99="","Scheduled",IF(E99&gt;F99,"Home Win",IF(E99&lt;F99,"Away Win","Draw")))</f>
        <v>Scheduled</v>
      </c>
      <c r="N99" s="3"/>
    </row>
    <row r="100" customFormat="false" ht="18" hidden="false" customHeight="true" outlineLevel="0" collapsed="false">
      <c r="A100" s="61" t="n">
        <v>97</v>
      </c>
      <c r="B100" s="62" t="n">
        <v>46214</v>
      </c>
      <c r="C100" s="61" t="s">
        <v>206</v>
      </c>
      <c r="D100" s="63" t="s">
        <v>242</v>
      </c>
      <c r="E100" s="25"/>
      <c r="F100" s="25"/>
      <c r="G100" s="63" t="s">
        <v>242</v>
      </c>
      <c r="H100" s="22" t="s">
        <v>153</v>
      </c>
      <c r="I100" s="22" t="s">
        <v>154</v>
      </c>
      <c r="J100" s="22" t="s">
        <v>41</v>
      </c>
      <c r="K100" s="70" t="s">
        <v>244</v>
      </c>
      <c r="L100" s="61" t="s">
        <v>214</v>
      </c>
      <c r="M100" s="65" t="str">
        <f aca="false">IF(E100="","Scheduled",IF(E100&gt;F100,"Home Win",IF(E100&lt;F100,"Away Win","Draw")))</f>
        <v>Scheduled</v>
      </c>
      <c r="N100" s="3"/>
    </row>
    <row r="101" customFormat="false" ht="18" hidden="false" customHeight="true" outlineLevel="0" collapsed="false">
      <c r="A101" s="66" t="n">
        <v>98</v>
      </c>
      <c r="B101" s="67" t="n">
        <v>46214</v>
      </c>
      <c r="C101" s="66" t="s">
        <v>207</v>
      </c>
      <c r="D101" s="68" t="s">
        <v>242</v>
      </c>
      <c r="E101" s="25"/>
      <c r="F101" s="25"/>
      <c r="G101" s="68" t="s">
        <v>242</v>
      </c>
      <c r="H101" s="32" t="s">
        <v>156</v>
      </c>
      <c r="I101" s="32" t="s">
        <v>157</v>
      </c>
      <c r="J101" s="32" t="s">
        <v>41</v>
      </c>
      <c r="K101" s="70" t="s">
        <v>244</v>
      </c>
      <c r="L101" s="66" t="s">
        <v>214</v>
      </c>
      <c r="M101" s="69" t="str">
        <f aca="false">IF(E101="","Scheduled",IF(E101&gt;F101,"Home Win",IF(E101&lt;F101,"Away Win","Draw")))</f>
        <v>Scheduled</v>
      </c>
      <c r="N101" s="3"/>
    </row>
    <row r="102" customFormat="false" ht="18" hidden="false" customHeight="true" outlineLevel="0" collapsed="false">
      <c r="A102" s="61" t="n">
        <v>99</v>
      </c>
      <c r="B102" s="62" t="n">
        <v>46215</v>
      </c>
      <c r="C102" s="61" t="s">
        <v>208</v>
      </c>
      <c r="D102" s="63" t="s">
        <v>242</v>
      </c>
      <c r="E102" s="25"/>
      <c r="F102" s="25"/>
      <c r="G102" s="63" t="s">
        <v>242</v>
      </c>
      <c r="H102" s="22" t="s">
        <v>159</v>
      </c>
      <c r="I102" s="22" t="s">
        <v>160</v>
      </c>
      <c r="J102" s="22" t="s">
        <v>41</v>
      </c>
      <c r="K102" s="70" t="s">
        <v>244</v>
      </c>
      <c r="L102" s="61" t="s">
        <v>214</v>
      </c>
      <c r="M102" s="65" t="str">
        <f aca="false">IF(E102="","Scheduled",IF(E102&gt;F102,"Home Win",IF(E102&lt;F102,"Away Win","Draw")))</f>
        <v>Scheduled</v>
      </c>
      <c r="N102" s="3"/>
    </row>
    <row r="103" customFormat="false" ht="18" hidden="false" customHeight="true" outlineLevel="0" collapsed="false">
      <c r="A103" s="66" t="n">
        <v>100</v>
      </c>
      <c r="B103" s="67" t="n">
        <v>46215</v>
      </c>
      <c r="C103" s="66" t="s">
        <v>209</v>
      </c>
      <c r="D103" s="68" t="s">
        <v>242</v>
      </c>
      <c r="E103" s="25"/>
      <c r="F103" s="25"/>
      <c r="G103" s="68" t="s">
        <v>242</v>
      </c>
      <c r="H103" s="32" t="s">
        <v>162</v>
      </c>
      <c r="I103" s="32" t="s">
        <v>163</v>
      </c>
      <c r="J103" s="32" t="s">
        <v>41</v>
      </c>
      <c r="K103" s="70" t="s">
        <v>244</v>
      </c>
      <c r="L103" s="66" t="s">
        <v>214</v>
      </c>
      <c r="M103" s="69" t="str">
        <f aca="false">IF(E103="","Scheduled",IF(E103&gt;F103,"Home Win",IF(E103&lt;F103,"Away Win","Draw")))</f>
        <v>Scheduled</v>
      </c>
      <c r="N103" s="3"/>
    </row>
    <row r="104" customFormat="false" ht="18" hidden="false" customHeight="true" outlineLevel="0" collapsed="false">
      <c r="A104" s="61" t="n">
        <v>101</v>
      </c>
      <c r="B104" s="62" t="n">
        <v>46218</v>
      </c>
      <c r="C104" s="61" t="s">
        <v>206</v>
      </c>
      <c r="D104" s="63" t="s">
        <v>242</v>
      </c>
      <c r="E104" s="25"/>
      <c r="F104" s="25"/>
      <c r="G104" s="63" t="s">
        <v>242</v>
      </c>
      <c r="H104" s="22" t="s">
        <v>164</v>
      </c>
      <c r="I104" s="22" t="s">
        <v>165</v>
      </c>
      <c r="J104" s="22" t="s">
        <v>41</v>
      </c>
      <c r="K104" s="70" t="s">
        <v>245</v>
      </c>
      <c r="L104" s="61" t="s">
        <v>214</v>
      </c>
      <c r="M104" s="65" t="str">
        <f aca="false">IF(E104="","Scheduled",IF(E104&gt;F104,"Home Win",IF(E104&lt;F104,"Away Win","Draw")))</f>
        <v>Scheduled</v>
      </c>
      <c r="N104" s="3"/>
    </row>
    <row r="105" customFormat="false" ht="18" hidden="false" customHeight="true" outlineLevel="0" collapsed="false">
      <c r="A105" s="66" t="n">
        <v>102</v>
      </c>
      <c r="B105" s="67" t="n">
        <v>46219</v>
      </c>
      <c r="C105" s="66" t="s">
        <v>207</v>
      </c>
      <c r="D105" s="68" t="s">
        <v>242</v>
      </c>
      <c r="E105" s="25"/>
      <c r="F105" s="25"/>
      <c r="G105" s="68" t="s">
        <v>242</v>
      </c>
      <c r="H105" s="32" t="s">
        <v>166</v>
      </c>
      <c r="I105" s="32" t="s">
        <v>167</v>
      </c>
      <c r="J105" s="32" t="s">
        <v>41</v>
      </c>
      <c r="K105" s="70" t="s">
        <v>245</v>
      </c>
      <c r="L105" s="66" t="s">
        <v>214</v>
      </c>
      <c r="M105" s="69" t="str">
        <f aca="false">IF(E105="","Scheduled",IF(E105&gt;F105,"Home Win",IF(E105&lt;F105,"Away Win","Draw")))</f>
        <v>Scheduled</v>
      </c>
      <c r="N105" s="3"/>
    </row>
    <row r="106" customFormat="false" ht="18" hidden="false" customHeight="true" outlineLevel="0" collapsed="false">
      <c r="A106" s="61" t="n">
        <v>103</v>
      </c>
      <c r="B106" s="62" t="n">
        <v>46221</v>
      </c>
      <c r="C106" s="61" t="s">
        <v>206</v>
      </c>
      <c r="D106" s="63" t="s">
        <v>242</v>
      </c>
      <c r="E106" s="25"/>
      <c r="F106" s="25"/>
      <c r="G106" s="63" t="s">
        <v>242</v>
      </c>
      <c r="H106" s="22" t="s">
        <v>169</v>
      </c>
      <c r="I106" s="22" t="s">
        <v>170</v>
      </c>
      <c r="J106" s="22" t="s">
        <v>41</v>
      </c>
      <c r="K106" s="70" t="s">
        <v>246</v>
      </c>
      <c r="L106" s="61" t="s">
        <v>214</v>
      </c>
      <c r="M106" s="65" t="str">
        <f aca="false">IF(E106="","Scheduled",IF(E106&gt;F106,"Home Win",IF(E106&lt;F106,"Away Win","Draw")))</f>
        <v>Scheduled</v>
      </c>
      <c r="N106" s="3"/>
    </row>
    <row r="107" customFormat="false" ht="18" hidden="false" customHeight="true" outlineLevel="0" collapsed="false">
      <c r="A107" s="66" t="n">
        <v>104</v>
      </c>
      <c r="B107" s="67" t="n">
        <v>46222</v>
      </c>
      <c r="C107" s="66" t="s">
        <v>206</v>
      </c>
      <c r="D107" s="68" t="s">
        <v>242</v>
      </c>
      <c r="E107" s="25"/>
      <c r="F107" s="25"/>
      <c r="G107" s="68" t="s">
        <v>242</v>
      </c>
      <c r="H107" s="32" t="s">
        <v>172</v>
      </c>
      <c r="I107" s="32" t="s">
        <v>173</v>
      </c>
      <c r="J107" s="32" t="s">
        <v>41</v>
      </c>
      <c r="K107" s="70" t="s">
        <v>191</v>
      </c>
      <c r="L107" s="66" t="s">
        <v>214</v>
      </c>
      <c r="M107" s="69" t="str">
        <f aca="false">IF(E107="","Scheduled",IF(E107&gt;F107,"Home Win",IF(E107&lt;F107,"Away Win","Draw")))</f>
        <v>Scheduled</v>
      </c>
    </row>
    <row r="108" customFormat="false" ht="15" hidden="false" customHeight="false" outlineLevel="0" collapsed="false">
      <c r="A108" s="41" t="s">
        <v>247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</sheetData>
  <mergeCells count="3">
    <mergeCell ref="A1:N1"/>
    <mergeCell ref="A75:N75"/>
    <mergeCell ref="A108:N108"/>
  </mergeCells>
  <conditionalFormatting sqref="M3:M107">
    <cfRule type="expression" priority="2" aboveAverage="0" equalAverage="0" bottom="0" percent="0" rank="0" text="" dxfId="0">
      <formula>M3="Home Win"</formula>
    </cfRule>
    <cfRule type="expression" priority="3" aboveAverage="0" equalAverage="0" bottom="0" percent="0" rank="0" text="" dxfId="1">
      <formula>M3="Away Win"</formula>
    </cfRule>
    <cfRule type="expression" priority="4" aboveAverage="0" equalAverage="0" bottom="0" percent="0" rank="0" text="" dxfId="2">
      <formula>M3="Draw"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C55E"/>
    <pageSetUpPr fitToPage="false"/>
  </sheetPr>
  <dimension ref="A1:AT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10" min="3" style="0" width="4"/>
    <col collapsed="false" customWidth="true" hidden="false" outlineLevel="0" max="13" min="13" style="0" width="3"/>
    <col collapsed="false" customWidth="true" hidden="false" outlineLevel="0" max="14" min="14" style="0" width="14"/>
    <col collapsed="false" customWidth="true" hidden="false" outlineLevel="0" max="22" min="15" style="0" width="4"/>
    <col collapsed="false" customWidth="true" hidden="false" outlineLevel="0" max="25" min="25" style="0" width="3"/>
    <col collapsed="false" customWidth="true" hidden="false" outlineLevel="0" max="26" min="26" style="0" width="14"/>
    <col collapsed="false" customWidth="true" hidden="false" outlineLevel="0" max="34" min="27" style="0" width="4"/>
    <col collapsed="false" customWidth="true" hidden="false" outlineLevel="0" max="37" min="37" style="0" width="3"/>
    <col collapsed="false" customWidth="true" hidden="false" outlineLevel="0" max="38" min="38" style="0" width="14"/>
    <col collapsed="false" customWidth="true" hidden="false" outlineLevel="0" max="46" min="39" style="0" width="4"/>
  </cols>
  <sheetData>
    <row r="1" customFormat="false" ht="30" hidden="false" customHeight="true" outlineLevel="0" collapsed="false">
      <c r="A1" s="57" t="s">
        <v>248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</row>
    <row r="2" customFormat="false" ht="18" hidden="false" customHeight="true" outlineLevel="0" collapsed="false">
      <c r="A2" s="41" t="s">
        <v>249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customFormat="false" ht="15" hidden="false" customHeight="false" outlineLevel="0" collapsed="false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customFormat="false" ht="24" hidden="false" customHeight="true" outlineLevel="0" collapsed="false">
      <c r="A4" s="72" t="s">
        <v>250</v>
      </c>
      <c r="B4" s="72"/>
      <c r="C4" s="72"/>
      <c r="D4" s="72"/>
      <c r="E4" s="72"/>
      <c r="F4" s="72"/>
      <c r="G4" s="72"/>
      <c r="H4" s="72"/>
      <c r="I4" s="72"/>
      <c r="J4" s="72"/>
      <c r="K4" s="71"/>
      <c r="L4" s="71"/>
      <c r="M4" s="73" t="s">
        <v>251</v>
      </c>
      <c r="N4" s="73"/>
      <c r="O4" s="73"/>
      <c r="P4" s="73"/>
      <c r="Q4" s="73"/>
      <c r="R4" s="73"/>
      <c r="S4" s="73"/>
      <c r="T4" s="73"/>
      <c r="U4" s="73"/>
      <c r="V4" s="73"/>
      <c r="W4" s="71"/>
      <c r="X4" s="71"/>
      <c r="Y4" s="74" t="s">
        <v>252</v>
      </c>
      <c r="Z4" s="74"/>
      <c r="AA4" s="74"/>
      <c r="AB4" s="74"/>
      <c r="AC4" s="74"/>
      <c r="AD4" s="74"/>
      <c r="AE4" s="74"/>
      <c r="AF4" s="74"/>
      <c r="AG4" s="74"/>
      <c r="AH4" s="74"/>
      <c r="AI4" s="71"/>
      <c r="AJ4" s="71"/>
      <c r="AK4" s="75" t="s">
        <v>253</v>
      </c>
      <c r="AL4" s="75"/>
      <c r="AM4" s="75"/>
      <c r="AN4" s="75"/>
      <c r="AO4" s="75"/>
      <c r="AP4" s="75"/>
      <c r="AQ4" s="75"/>
      <c r="AR4" s="75"/>
      <c r="AS4" s="75"/>
      <c r="AT4" s="75"/>
    </row>
    <row r="5" customFormat="false" ht="15.75" hidden="false" customHeight="true" outlineLevel="0" collapsed="false">
      <c r="A5" s="20" t="s">
        <v>14</v>
      </c>
      <c r="B5" s="20" t="s">
        <v>254</v>
      </c>
      <c r="C5" s="20" t="s">
        <v>255</v>
      </c>
      <c r="D5" s="20" t="s">
        <v>256</v>
      </c>
      <c r="E5" s="20" t="s">
        <v>257</v>
      </c>
      <c r="F5" s="20" t="s">
        <v>258</v>
      </c>
      <c r="G5" s="20" t="s">
        <v>259</v>
      </c>
      <c r="H5" s="20" t="s">
        <v>260</v>
      </c>
      <c r="I5" s="20" t="s">
        <v>261</v>
      </c>
      <c r="J5" s="20" t="s">
        <v>262</v>
      </c>
      <c r="K5" s="71"/>
      <c r="L5" s="71"/>
      <c r="M5" s="20" t="s">
        <v>14</v>
      </c>
      <c r="N5" s="20" t="s">
        <v>254</v>
      </c>
      <c r="O5" s="20" t="s">
        <v>255</v>
      </c>
      <c r="P5" s="20" t="s">
        <v>256</v>
      </c>
      <c r="Q5" s="20" t="s">
        <v>257</v>
      </c>
      <c r="R5" s="20" t="s">
        <v>258</v>
      </c>
      <c r="S5" s="20" t="s">
        <v>259</v>
      </c>
      <c r="T5" s="20" t="s">
        <v>260</v>
      </c>
      <c r="U5" s="20" t="s">
        <v>261</v>
      </c>
      <c r="V5" s="20" t="s">
        <v>262</v>
      </c>
      <c r="W5" s="71"/>
      <c r="X5" s="71"/>
      <c r="Y5" s="20" t="s">
        <v>14</v>
      </c>
      <c r="Z5" s="20" t="s">
        <v>254</v>
      </c>
      <c r="AA5" s="20" t="s">
        <v>255</v>
      </c>
      <c r="AB5" s="20" t="s">
        <v>256</v>
      </c>
      <c r="AC5" s="20" t="s">
        <v>257</v>
      </c>
      <c r="AD5" s="20" t="s">
        <v>258</v>
      </c>
      <c r="AE5" s="20" t="s">
        <v>259</v>
      </c>
      <c r="AF5" s="20" t="s">
        <v>260</v>
      </c>
      <c r="AG5" s="20" t="s">
        <v>261</v>
      </c>
      <c r="AH5" s="20" t="s">
        <v>262</v>
      </c>
      <c r="AI5" s="71"/>
      <c r="AJ5" s="71"/>
      <c r="AK5" s="20" t="s">
        <v>14</v>
      </c>
      <c r="AL5" s="20" t="s">
        <v>254</v>
      </c>
      <c r="AM5" s="20" t="s">
        <v>255</v>
      </c>
      <c r="AN5" s="20" t="s">
        <v>256</v>
      </c>
      <c r="AO5" s="20" t="s">
        <v>257</v>
      </c>
      <c r="AP5" s="20" t="s">
        <v>258</v>
      </c>
      <c r="AQ5" s="20" t="s">
        <v>259</v>
      </c>
      <c r="AR5" s="20" t="s">
        <v>260</v>
      </c>
      <c r="AS5" s="20" t="s">
        <v>261</v>
      </c>
      <c r="AT5" s="20" t="s">
        <v>262</v>
      </c>
    </row>
    <row r="6" customFormat="false" ht="16.5" hidden="false" customHeight="true" outlineLevel="0" collapsed="false">
      <c r="A6" s="32" t="n">
        <v>1</v>
      </c>
      <c r="B6" s="63" t="s">
        <v>41</v>
      </c>
      <c r="C6" s="76" t="n">
        <f aca="false">COUNTIFS(FIXTURE!$D$2:$D$73,B6,FIXTURE!$J$2:$J$73,"A",FIXTURE!$E$2:$E$73,"&lt;&gt;")+COUNTIFS(FIXTURE!$G$2:$G$73,B6,FIXTURE!$J$2:$J$73,"A",FIXTURE!$F$2:$F$73,"&lt;&gt;")</f>
        <v>0</v>
      </c>
      <c r="D6" s="76" t="n">
        <f aca="false">SUMPRODUCT((FIXTURE!$D$2:$D$73=B6)*(FIXTURE!$J$2:$J$73="A")*ISNUMBER(FIXTURE!$E$2:$E$73)*(FIXTURE!$E$2:$E$73&gt;FIXTURE!$F$2:$F$73))+SUMPRODUCT((FIXTURE!$G$2:$G$73=B6)*(FIXTURE!$J$2:$J$73="A")*ISNUMBER(FIXTURE!$F$2:$F$73)*(FIXTURE!$F$2:$F$73&gt;FIXTURE!$E$2:$E$73))</f>
        <v>0</v>
      </c>
      <c r="E6" s="76" t="n">
        <f aca="false">SUMPRODUCT((FIXTURE!$D$2:$D$73=B6)*(FIXTURE!$J$2:$J$73="A")*ISNUMBER(FIXTURE!$E$2:$E$73)*(FIXTURE!$E$2:$E$73=FIXTURE!$F$2:$F$73))+SUMPRODUCT((FIXTURE!$G$2:$G$73=B6)*(FIXTURE!$J$2:$J$73="A")*ISNUMBER(FIXTURE!$F$2:$F$73)*(FIXTURE!$F$2:$F$73=FIXTURE!$E$2:$E$73))</f>
        <v>0</v>
      </c>
      <c r="F6" s="76" t="n">
        <f aca="false">C6-D6-E6</f>
        <v>0</v>
      </c>
      <c r="G6" s="77" t="n">
        <f aca="false">SUMPRODUCT((FIXTURE!$D$2:$D$73=B6)*(FIXTURE!$J$2:$J$73="A")*IF(ISNUMBER(FIXTURE!$E$2:$E$73),FIXTURE!$E$2:$E$73,0))+SUMPRODUCT((FIXTURE!$G$2:$G$73=B6)*(FIXTURE!$J$2:$J$73="A")*IF(ISNUMBER(FIXTURE!$F$2:$F$73),FIXTURE!$F$2:$F$73,0))</f>
        <v>0</v>
      </c>
      <c r="H6" s="78" t="n">
        <f aca="false">SUMPRODUCT((FIXTURE!$D$2:$D$73=B6)*(FIXTURE!$J$2:$J$73="A")*IF(ISNUMBER(FIXTURE!$F$2:$F$73),FIXTURE!$F$2:$F$73,0))+SUMPRODUCT((FIXTURE!$G$2:$G$73=B6)*(FIXTURE!$J$2:$J$73="A")*IF(ISNUMBER(FIXTURE!$E$2:$E$73),FIXTURE!$E$2:$E$73,0))</f>
        <v>0</v>
      </c>
      <c r="I6" s="79" t="n">
        <f aca="false">G6-H6</f>
        <v>0</v>
      </c>
      <c r="J6" s="80" t="n">
        <f aca="false">D6*3+E6</f>
        <v>0</v>
      </c>
      <c r="K6" s="71"/>
      <c r="L6" s="71"/>
      <c r="M6" s="32" t="n">
        <v>1</v>
      </c>
      <c r="N6" s="63" t="s">
        <v>43</v>
      </c>
      <c r="O6" s="76" t="n">
        <f aca="false">COUNTIFS(FIXTURE!$D$2:$D$73,N6,FIXTURE!$J$2:$J$73,"B",FIXTURE!$E$2:$E$73,"&lt;&gt;")+COUNTIFS(FIXTURE!$G$2:$G$73,N6,FIXTURE!$J$2:$J$73,"B",FIXTURE!$F$2:$F$73,"&lt;&gt;")</f>
        <v>0</v>
      </c>
      <c r="P6" s="76" t="n">
        <f aca="false">SUMPRODUCT((FIXTURE!$D$2:$D$73=N6)*(FIXTURE!$J$2:$J$73="B")*ISNUMBER(FIXTURE!$E$2:$E$73)*(FIXTURE!$E$2:$E$73&gt;FIXTURE!$F$2:$F$73))+SUMPRODUCT((FIXTURE!$G$2:$G$73=N6)*(FIXTURE!$J$2:$J$73="B")*ISNUMBER(FIXTURE!$F$2:$F$73)*(FIXTURE!$F$2:$F$73&gt;FIXTURE!$E$2:$E$73))</f>
        <v>0</v>
      </c>
      <c r="Q6" s="76" t="n">
        <f aca="false">SUMPRODUCT((FIXTURE!$D$2:$D$73=N6)*(FIXTURE!$J$2:$J$73="B")*ISNUMBER(FIXTURE!$E$2:$E$73)*(FIXTURE!$E$2:$E$73=FIXTURE!$F$2:$F$73))+SUMPRODUCT((FIXTURE!$G$2:$G$73=N6)*(FIXTURE!$J$2:$J$73="B")*ISNUMBER(FIXTURE!$F$2:$F$73)*(FIXTURE!$F$2:$F$73=FIXTURE!$E$2:$E$73))</f>
        <v>0</v>
      </c>
      <c r="R6" s="76" t="n">
        <f aca="false">O6-P6-Q6</f>
        <v>0</v>
      </c>
      <c r="S6" s="77" t="n">
        <f aca="false">SUMPRODUCT((FIXTURE!$D$2:$D$73=N6)*(FIXTURE!$J$2:$J$73="B")*IF(ISNUMBER(FIXTURE!$E$2:$E$73),FIXTURE!$E$2:$E$73,0))+SUMPRODUCT((FIXTURE!$G$2:$G$73=N6)*(FIXTURE!$J$2:$J$73="B")*IF(ISNUMBER(FIXTURE!$F$2:$F$73),FIXTURE!$F$2:$F$73,0))</f>
        <v>0</v>
      </c>
      <c r="T6" s="78" t="n">
        <f aca="false">SUMPRODUCT((FIXTURE!$D$2:$D$73=N6)*(FIXTURE!$J$2:$J$73="B")*IF(ISNUMBER(FIXTURE!$F$2:$F$73),FIXTURE!$F$2:$F$73,0))+SUMPRODUCT((FIXTURE!$G$2:$G$73=N6)*(FIXTURE!$J$2:$J$73="B")*IF(ISNUMBER(FIXTURE!$E$2:$E$73),FIXTURE!$E$2:$E$73,0))</f>
        <v>0</v>
      </c>
      <c r="U6" s="79" t="n">
        <f aca="false">S6-T6</f>
        <v>0</v>
      </c>
      <c r="V6" s="80" t="n">
        <f aca="false">P6*3+Q6</f>
        <v>0</v>
      </c>
      <c r="W6" s="71"/>
      <c r="X6" s="71"/>
      <c r="Y6" s="32" t="n">
        <v>1</v>
      </c>
      <c r="Z6" s="63" t="s">
        <v>45</v>
      </c>
      <c r="AA6" s="76" t="n">
        <f aca="false">COUNTIFS(FIXTURE!$D$2:$D$73,Z6,FIXTURE!$J$2:$J$73,"C",FIXTURE!$E$2:$E$73,"&lt;&gt;")+COUNTIFS(FIXTURE!$G$2:$G$73,Z6,FIXTURE!$J$2:$J$73,"C",FIXTURE!$F$2:$F$73,"&lt;&gt;")</f>
        <v>0</v>
      </c>
      <c r="AB6" s="76" t="n">
        <f aca="false">SUMPRODUCT((FIXTURE!$D$2:$D$73=Z6)*(FIXTURE!$J$2:$J$73="C")*ISNUMBER(FIXTURE!$E$2:$E$73)*(FIXTURE!$E$2:$E$73&gt;FIXTURE!$F$2:$F$73))+SUMPRODUCT((FIXTURE!$G$2:$G$73=Z6)*(FIXTURE!$J$2:$J$73="C")*ISNUMBER(FIXTURE!$F$2:$F$73)*(FIXTURE!$F$2:$F$73&gt;FIXTURE!$E$2:$E$73))</f>
        <v>0</v>
      </c>
      <c r="AC6" s="76" t="n">
        <f aca="false">SUMPRODUCT((FIXTURE!$D$2:$D$73=Z6)*(FIXTURE!$J$2:$J$73="C")*ISNUMBER(FIXTURE!$E$2:$E$73)*(FIXTURE!$E$2:$E$73=FIXTURE!$F$2:$F$73))+SUMPRODUCT((FIXTURE!$G$2:$G$73=Z6)*(FIXTURE!$J$2:$J$73="C")*ISNUMBER(FIXTURE!$F$2:$F$73)*(FIXTURE!$F$2:$F$73=FIXTURE!$E$2:$E$73))</f>
        <v>0</v>
      </c>
      <c r="AD6" s="76" t="n">
        <f aca="false">AA6-AB6-AC6</f>
        <v>0</v>
      </c>
      <c r="AE6" s="77" t="n">
        <f aca="false">SUMPRODUCT((FIXTURE!$D$2:$D$73=Z6)*(FIXTURE!$J$2:$J$73="C")*IF(ISNUMBER(FIXTURE!$E$2:$E$73),FIXTURE!$E$2:$E$73,0))+SUMPRODUCT((FIXTURE!$G$2:$G$73=Z6)*(FIXTURE!$J$2:$J$73="C")*IF(ISNUMBER(FIXTURE!$F$2:$F$73),FIXTURE!$F$2:$F$73,0))</f>
        <v>0</v>
      </c>
      <c r="AF6" s="78" t="n">
        <f aca="false">SUMPRODUCT((FIXTURE!$D$2:$D$73=Z6)*(FIXTURE!$J$2:$J$73="C")*IF(ISNUMBER(FIXTURE!$F$2:$F$73),FIXTURE!$F$2:$F$73,0))+SUMPRODUCT((FIXTURE!$G$2:$G$73=Z6)*(FIXTURE!$J$2:$J$73="C")*IF(ISNUMBER(FIXTURE!$E$2:$E$73),FIXTURE!$E$2:$E$73,0))</f>
        <v>0</v>
      </c>
      <c r="AG6" s="79" t="n">
        <f aca="false">AE6-AF6</f>
        <v>0</v>
      </c>
      <c r="AH6" s="80" t="n">
        <f aca="false">AB6*3+AC6</f>
        <v>0</v>
      </c>
      <c r="AI6" s="71"/>
      <c r="AJ6" s="71"/>
      <c r="AK6" s="32" t="n">
        <v>1</v>
      </c>
      <c r="AL6" s="63" t="s">
        <v>47</v>
      </c>
      <c r="AM6" s="76" t="n">
        <f aca="false">COUNTIFS(FIXTURE!$D$2:$D$73,AL6,FIXTURE!$J$2:$J$73,"D",FIXTURE!$E$2:$E$73,"&lt;&gt;")+COUNTIFS(FIXTURE!$G$2:$G$73,AL6,FIXTURE!$J$2:$J$73,"D",FIXTURE!$F$2:$F$73,"&lt;&gt;")</f>
        <v>0</v>
      </c>
      <c r="AN6" s="76" t="n">
        <f aca="false">SUMPRODUCT((FIXTURE!$D$2:$D$73=AL6)*(FIXTURE!$J$2:$J$73="D")*ISNUMBER(FIXTURE!$E$2:$E$73)*(FIXTURE!$E$2:$E$73&gt;FIXTURE!$F$2:$F$73))+SUMPRODUCT((FIXTURE!$G$2:$G$73=AL6)*(FIXTURE!$J$2:$J$73="D")*ISNUMBER(FIXTURE!$F$2:$F$73)*(FIXTURE!$F$2:$F$73&gt;FIXTURE!$E$2:$E$73))</f>
        <v>0</v>
      </c>
      <c r="AO6" s="76" t="n">
        <f aca="false">SUMPRODUCT((FIXTURE!$D$2:$D$73=AL6)*(FIXTURE!$J$2:$J$73="D")*ISNUMBER(FIXTURE!$E$2:$E$73)*(FIXTURE!$E$2:$E$73=FIXTURE!$F$2:$F$73))+SUMPRODUCT((FIXTURE!$G$2:$G$73=AL6)*(FIXTURE!$J$2:$J$73="D")*ISNUMBER(FIXTURE!$F$2:$F$73)*(FIXTURE!$F$2:$F$73=FIXTURE!$E$2:$E$73))</f>
        <v>0</v>
      </c>
      <c r="AP6" s="76" t="n">
        <f aca="false">AM6-AN6-AO6</f>
        <v>0</v>
      </c>
      <c r="AQ6" s="77" t="n">
        <f aca="false">SUMPRODUCT((FIXTURE!$D$2:$D$73=AL6)*(FIXTURE!$J$2:$J$73="D")*IF(ISNUMBER(FIXTURE!$E$2:$E$73),FIXTURE!$E$2:$E$73,0))+SUMPRODUCT((FIXTURE!$G$2:$G$73=AL6)*(FIXTURE!$J$2:$J$73="D")*IF(ISNUMBER(FIXTURE!$F$2:$F$73),FIXTURE!$F$2:$F$73,0))</f>
        <v>0</v>
      </c>
      <c r="AR6" s="78" t="n">
        <f aca="false">SUMPRODUCT((FIXTURE!$D$2:$D$73=AL6)*(FIXTURE!$J$2:$J$73="D")*IF(ISNUMBER(FIXTURE!$F$2:$F$73),FIXTURE!$F$2:$F$73,0))+SUMPRODUCT((FIXTURE!$G$2:$G$73=AL6)*(FIXTURE!$J$2:$J$73="D")*IF(ISNUMBER(FIXTURE!$E$2:$E$73),FIXTURE!$E$2:$E$73,0))</f>
        <v>0</v>
      </c>
      <c r="AS6" s="79" t="n">
        <f aca="false">AQ6-AR6</f>
        <v>0</v>
      </c>
      <c r="AT6" s="80" t="n">
        <f aca="false">AN6*3+AO6</f>
        <v>0</v>
      </c>
    </row>
    <row r="7" customFormat="false" ht="16.5" hidden="false" customHeight="true" outlineLevel="0" collapsed="false">
      <c r="A7" s="32" t="n">
        <v>2</v>
      </c>
      <c r="B7" s="68" t="s">
        <v>53</v>
      </c>
      <c r="C7" s="81" t="n">
        <f aca="false">COUNTIFS(FIXTURE!$D$2:$D$73,B7,FIXTURE!$J$2:$J$73,"A",FIXTURE!$E$2:$E$73,"&lt;&gt;")+COUNTIFS(FIXTURE!$G$2:$G$73,B7,FIXTURE!$J$2:$J$73,"A",FIXTURE!$F$2:$F$73,"&lt;&gt;")</f>
        <v>0</v>
      </c>
      <c r="D7" s="81" t="n">
        <f aca="false">SUMPRODUCT((FIXTURE!$D$2:$D$73=B7)*(FIXTURE!$J$2:$J$73="A")*ISNUMBER(FIXTURE!$E$2:$E$73)*(FIXTURE!$E$2:$E$73&gt;FIXTURE!$F$2:$F$73))+SUMPRODUCT((FIXTURE!$G$2:$G$73=B7)*(FIXTURE!$J$2:$J$73="A")*ISNUMBER(FIXTURE!$F$2:$F$73)*(FIXTURE!$F$2:$F$73&gt;FIXTURE!$E$2:$E$73))</f>
        <v>0</v>
      </c>
      <c r="E7" s="81" t="n">
        <f aca="false">SUMPRODUCT((FIXTURE!$D$2:$D$73=B7)*(FIXTURE!$J$2:$J$73="A")*ISNUMBER(FIXTURE!$E$2:$E$73)*(FIXTURE!$E$2:$E$73=FIXTURE!$F$2:$F$73))+SUMPRODUCT((FIXTURE!$G$2:$G$73=B7)*(FIXTURE!$J$2:$J$73="A")*ISNUMBER(FIXTURE!$F$2:$F$73)*(FIXTURE!$F$2:$F$73=FIXTURE!$E$2:$E$73))</f>
        <v>0</v>
      </c>
      <c r="F7" s="81" t="n">
        <f aca="false">C7-D7-E7</f>
        <v>0</v>
      </c>
      <c r="G7" s="82" t="n">
        <f aca="false">SUMPRODUCT((FIXTURE!$D$2:$D$73=B7)*(FIXTURE!$J$2:$J$73="A")*IF(ISNUMBER(FIXTURE!$E$2:$E$73),FIXTURE!$E$2:$E$73,0))+SUMPRODUCT((FIXTURE!$G$2:$G$73=B7)*(FIXTURE!$J$2:$J$73="A")*IF(ISNUMBER(FIXTURE!$F$2:$F$73),FIXTURE!$F$2:$F$73,0))</f>
        <v>0</v>
      </c>
      <c r="H7" s="83" t="n">
        <f aca="false">SUMPRODUCT((FIXTURE!$D$2:$D$73=B7)*(FIXTURE!$J$2:$J$73="A")*IF(ISNUMBER(FIXTURE!$F$2:$F$73),FIXTURE!$F$2:$F$73,0))+SUMPRODUCT((FIXTURE!$G$2:$G$73=B7)*(FIXTURE!$J$2:$J$73="A")*IF(ISNUMBER(FIXTURE!$E$2:$E$73),FIXTURE!$E$2:$E$73,0))</f>
        <v>0</v>
      </c>
      <c r="I7" s="84" t="n">
        <f aca="false">G7-H7</f>
        <v>0</v>
      </c>
      <c r="J7" s="85" t="n">
        <f aca="false">D7*3+E7</f>
        <v>0</v>
      </c>
      <c r="K7" s="71"/>
      <c r="L7" s="71"/>
      <c r="M7" s="32" t="n">
        <v>2</v>
      </c>
      <c r="N7" s="68" t="s">
        <v>55</v>
      </c>
      <c r="O7" s="81" t="n">
        <f aca="false">COUNTIFS(FIXTURE!$D$2:$D$73,N7,FIXTURE!$J$2:$J$73,"B",FIXTURE!$E$2:$E$73,"&lt;&gt;")+COUNTIFS(FIXTURE!$G$2:$G$73,N7,FIXTURE!$J$2:$J$73,"B",FIXTURE!$F$2:$F$73,"&lt;&gt;")</f>
        <v>0</v>
      </c>
      <c r="P7" s="81" t="n">
        <f aca="false">SUMPRODUCT((FIXTURE!$D$2:$D$73=N7)*(FIXTURE!$J$2:$J$73="B")*ISNUMBER(FIXTURE!$E$2:$E$73)*(FIXTURE!$E$2:$E$73&gt;FIXTURE!$F$2:$F$73))+SUMPRODUCT((FIXTURE!$G$2:$G$73=N7)*(FIXTURE!$J$2:$J$73="B")*ISNUMBER(FIXTURE!$F$2:$F$73)*(FIXTURE!$F$2:$F$73&gt;FIXTURE!$E$2:$E$73))</f>
        <v>0</v>
      </c>
      <c r="Q7" s="81" t="n">
        <f aca="false">SUMPRODUCT((FIXTURE!$D$2:$D$73=N7)*(FIXTURE!$J$2:$J$73="B")*ISNUMBER(FIXTURE!$E$2:$E$73)*(FIXTURE!$E$2:$E$73=FIXTURE!$F$2:$F$73))+SUMPRODUCT((FIXTURE!$G$2:$G$73=N7)*(FIXTURE!$J$2:$J$73="B")*ISNUMBER(FIXTURE!$F$2:$F$73)*(FIXTURE!$F$2:$F$73=FIXTURE!$E$2:$E$73))</f>
        <v>0</v>
      </c>
      <c r="R7" s="81" t="n">
        <f aca="false">O7-P7-Q7</f>
        <v>0</v>
      </c>
      <c r="S7" s="82" t="n">
        <f aca="false">SUMPRODUCT((FIXTURE!$D$2:$D$73=N7)*(FIXTURE!$J$2:$J$73="B")*IF(ISNUMBER(FIXTURE!$E$2:$E$73),FIXTURE!$E$2:$E$73,0))+SUMPRODUCT((FIXTURE!$G$2:$G$73=N7)*(FIXTURE!$J$2:$J$73="B")*IF(ISNUMBER(FIXTURE!$F$2:$F$73),FIXTURE!$F$2:$F$73,0))</f>
        <v>0</v>
      </c>
      <c r="T7" s="83" t="n">
        <f aca="false">SUMPRODUCT((FIXTURE!$D$2:$D$73=N7)*(FIXTURE!$J$2:$J$73="B")*IF(ISNUMBER(FIXTURE!$F$2:$F$73),FIXTURE!$F$2:$F$73,0))+SUMPRODUCT((FIXTURE!$G$2:$G$73=N7)*(FIXTURE!$J$2:$J$73="B")*IF(ISNUMBER(FIXTURE!$E$2:$E$73),FIXTURE!$E$2:$E$73,0))</f>
        <v>0</v>
      </c>
      <c r="U7" s="84" t="n">
        <f aca="false">S7-T7</f>
        <v>0</v>
      </c>
      <c r="V7" s="85" t="n">
        <f aca="false">P7*3+Q7</f>
        <v>0</v>
      </c>
      <c r="W7" s="71"/>
      <c r="X7" s="71"/>
      <c r="Y7" s="32" t="n">
        <v>2</v>
      </c>
      <c r="Z7" s="68" t="s">
        <v>57</v>
      </c>
      <c r="AA7" s="81" t="n">
        <f aca="false">COUNTIFS(FIXTURE!$D$2:$D$73,Z7,FIXTURE!$J$2:$J$73,"C",FIXTURE!$E$2:$E$73,"&lt;&gt;")+COUNTIFS(FIXTURE!$G$2:$G$73,Z7,FIXTURE!$J$2:$J$73,"C",FIXTURE!$F$2:$F$73,"&lt;&gt;")</f>
        <v>0</v>
      </c>
      <c r="AB7" s="81" t="n">
        <f aca="false">SUMPRODUCT((FIXTURE!$D$2:$D$73=Z7)*(FIXTURE!$J$2:$J$73="C")*ISNUMBER(FIXTURE!$E$2:$E$73)*(FIXTURE!$E$2:$E$73&gt;FIXTURE!$F$2:$F$73))+SUMPRODUCT((FIXTURE!$G$2:$G$73=Z7)*(FIXTURE!$J$2:$J$73="C")*ISNUMBER(FIXTURE!$F$2:$F$73)*(FIXTURE!$F$2:$F$73&gt;FIXTURE!$E$2:$E$73))</f>
        <v>0</v>
      </c>
      <c r="AC7" s="81" t="n">
        <f aca="false">SUMPRODUCT((FIXTURE!$D$2:$D$73=Z7)*(FIXTURE!$J$2:$J$73="C")*ISNUMBER(FIXTURE!$E$2:$E$73)*(FIXTURE!$E$2:$E$73=FIXTURE!$F$2:$F$73))+SUMPRODUCT((FIXTURE!$G$2:$G$73=Z7)*(FIXTURE!$J$2:$J$73="C")*ISNUMBER(FIXTURE!$F$2:$F$73)*(FIXTURE!$F$2:$F$73=FIXTURE!$E$2:$E$73))</f>
        <v>0</v>
      </c>
      <c r="AD7" s="81" t="n">
        <f aca="false">AA7-AB7-AC7</f>
        <v>0</v>
      </c>
      <c r="AE7" s="82" t="n">
        <f aca="false">SUMPRODUCT((FIXTURE!$D$2:$D$73=Z7)*(FIXTURE!$J$2:$J$73="C")*IF(ISNUMBER(FIXTURE!$E$2:$E$73),FIXTURE!$E$2:$E$73,0))+SUMPRODUCT((FIXTURE!$G$2:$G$73=Z7)*(FIXTURE!$J$2:$J$73="C")*IF(ISNUMBER(FIXTURE!$F$2:$F$73),FIXTURE!$F$2:$F$73,0))</f>
        <v>0</v>
      </c>
      <c r="AF7" s="83" t="n">
        <f aca="false">SUMPRODUCT((FIXTURE!$D$2:$D$73=Z7)*(FIXTURE!$J$2:$J$73="C")*IF(ISNUMBER(FIXTURE!$F$2:$F$73),FIXTURE!$F$2:$F$73,0))+SUMPRODUCT((FIXTURE!$G$2:$G$73=Z7)*(FIXTURE!$J$2:$J$73="C")*IF(ISNUMBER(FIXTURE!$E$2:$E$73),FIXTURE!$E$2:$E$73,0))</f>
        <v>0</v>
      </c>
      <c r="AG7" s="84" t="n">
        <f aca="false">AE7-AF7</f>
        <v>0</v>
      </c>
      <c r="AH7" s="85" t="n">
        <f aca="false">AB7*3+AC7</f>
        <v>0</v>
      </c>
      <c r="AI7" s="71"/>
      <c r="AJ7" s="71"/>
      <c r="AK7" s="32" t="n">
        <v>2</v>
      </c>
      <c r="AL7" s="68" t="s">
        <v>59</v>
      </c>
      <c r="AM7" s="81" t="n">
        <f aca="false">COUNTIFS(FIXTURE!$D$2:$D$73,AL7,FIXTURE!$J$2:$J$73,"D",FIXTURE!$E$2:$E$73,"&lt;&gt;")+COUNTIFS(FIXTURE!$G$2:$G$73,AL7,FIXTURE!$J$2:$J$73,"D",FIXTURE!$F$2:$F$73,"&lt;&gt;")</f>
        <v>0</v>
      </c>
      <c r="AN7" s="81" t="n">
        <f aca="false">SUMPRODUCT((FIXTURE!$D$2:$D$73=AL7)*(FIXTURE!$J$2:$J$73="D")*ISNUMBER(FIXTURE!$E$2:$E$73)*(FIXTURE!$E$2:$E$73&gt;FIXTURE!$F$2:$F$73))+SUMPRODUCT((FIXTURE!$G$2:$G$73=AL7)*(FIXTURE!$J$2:$J$73="D")*ISNUMBER(FIXTURE!$F$2:$F$73)*(FIXTURE!$F$2:$F$73&gt;FIXTURE!$E$2:$E$73))</f>
        <v>0</v>
      </c>
      <c r="AO7" s="81" t="n">
        <f aca="false">SUMPRODUCT((FIXTURE!$D$2:$D$73=AL7)*(FIXTURE!$J$2:$J$73="D")*ISNUMBER(FIXTURE!$E$2:$E$73)*(FIXTURE!$E$2:$E$73=FIXTURE!$F$2:$F$73))+SUMPRODUCT((FIXTURE!$G$2:$G$73=AL7)*(FIXTURE!$J$2:$J$73="D")*ISNUMBER(FIXTURE!$F$2:$F$73)*(FIXTURE!$F$2:$F$73=FIXTURE!$E$2:$E$73))</f>
        <v>0</v>
      </c>
      <c r="AP7" s="81" t="n">
        <f aca="false">AM7-AN7-AO7</f>
        <v>0</v>
      </c>
      <c r="AQ7" s="82" t="n">
        <f aca="false">SUMPRODUCT((FIXTURE!$D$2:$D$73=AL7)*(FIXTURE!$J$2:$J$73="D")*IF(ISNUMBER(FIXTURE!$E$2:$E$73),FIXTURE!$E$2:$E$73,0))+SUMPRODUCT((FIXTURE!$G$2:$G$73=AL7)*(FIXTURE!$J$2:$J$73="D")*IF(ISNUMBER(FIXTURE!$F$2:$F$73),FIXTURE!$F$2:$F$73,0))</f>
        <v>0</v>
      </c>
      <c r="AR7" s="83" t="n">
        <f aca="false">SUMPRODUCT((FIXTURE!$D$2:$D$73=AL7)*(FIXTURE!$J$2:$J$73="D")*IF(ISNUMBER(FIXTURE!$F$2:$F$73),FIXTURE!$F$2:$F$73,0))+SUMPRODUCT((FIXTURE!$G$2:$G$73=AL7)*(FIXTURE!$J$2:$J$73="D")*IF(ISNUMBER(FIXTURE!$E$2:$E$73),FIXTURE!$E$2:$E$73,0))</f>
        <v>0</v>
      </c>
      <c r="AS7" s="84" t="n">
        <f aca="false">AQ7-AR7</f>
        <v>0</v>
      </c>
      <c r="AT7" s="85" t="n">
        <f aca="false">AN7*3+AO7</f>
        <v>0</v>
      </c>
    </row>
    <row r="8" customFormat="false" ht="16.5" hidden="false" customHeight="true" outlineLevel="0" collapsed="false">
      <c r="A8" s="32" t="n">
        <v>3</v>
      </c>
      <c r="B8" s="63" t="s">
        <v>65</v>
      </c>
      <c r="C8" s="76" t="n">
        <f aca="false">COUNTIFS(FIXTURE!$D$2:$D$73,B8,FIXTURE!$J$2:$J$73,"A",FIXTURE!$E$2:$E$73,"&lt;&gt;")+COUNTIFS(FIXTURE!$G$2:$G$73,B8,FIXTURE!$J$2:$J$73,"A",FIXTURE!$F$2:$F$73,"&lt;&gt;")</f>
        <v>0</v>
      </c>
      <c r="D8" s="76" t="n">
        <f aca="false">SUMPRODUCT((FIXTURE!$D$2:$D$73=B8)*(FIXTURE!$J$2:$J$73="A")*ISNUMBER(FIXTURE!$E$2:$E$73)*(FIXTURE!$E$2:$E$73&gt;FIXTURE!$F$2:$F$73))+SUMPRODUCT((FIXTURE!$G$2:$G$73=B8)*(FIXTURE!$J$2:$J$73="A")*ISNUMBER(FIXTURE!$F$2:$F$73)*(FIXTURE!$F$2:$F$73&gt;FIXTURE!$E$2:$E$73))</f>
        <v>0</v>
      </c>
      <c r="E8" s="76" t="n">
        <f aca="false">SUMPRODUCT((FIXTURE!$D$2:$D$73=B8)*(FIXTURE!$J$2:$J$73="A")*ISNUMBER(FIXTURE!$E$2:$E$73)*(FIXTURE!$E$2:$E$73=FIXTURE!$F$2:$F$73))+SUMPRODUCT((FIXTURE!$G$2:$G$73=B8)*(FIXTURE!$J$2:$J$73="A")*ISNUMBER(FIXTURE!$F$2:$F$73)*(FIXTURE!$F$2:$F$73=FIXTURE!$E$2:$E$73))</f>
        <v>0</v>
      </c>
      <c r="F8" s="76" t="n">
        <f aca="false">C8-D8-E8</f>
        <v>0</v>
      </c>
      <c r="G8" s="77" t="n">
        <f aca="false">SUMPRODUCT((FIXTURE!$D$2:$D$73=B8)*(FIXTURE!$J$2:$J$73="A")*IF(ISNUMBER(FIXTURE!$E$2:$E$73),FIXTURE!$E$2:$E$73,0))+SUMPRODUCT((FIXTURE!$G$2:$G$73=B8)*(FIXTURE!$J$2:$J$73="A")*IF(ISNUMBER(FIXTURE!$F$2:$F$73),FIXTURE!$F$2:$F$73,0))</f>
        <v>0</v>
      </c>
      <c r="H8" s="78" t="n">
        <f aca="false">SUMPRODUCT((FIXTURE!$D$2:$D$73=B8)*(FIXTURE!$J$2:$J$73="A")*IF(ISNUMBER(FIXTURE!$F$2:$F$73),FIXTURE!$F$2:$F$73,0))+SUMPRODUCT((FIXTURE!$G$2:$G$73=B8)*(FIXTURE!$J$2:$J$73="A")*IF(ISNUMBER(FIXTURE!$E$2:$E$73),FIXTURE!$E$2:$E$73,0))</f>
        <v>0</v>
      </c>
      <c r="I8" s="79" t="n">
        <f aca="false">G8-H8</f>
        <v>0</v>
      </c>
      <c r="J8" s="80" t="n">
        <f aca="false">D8*3+E8</f>
        <v>0</v>
      </c>
      <c r="K8" s="71"/>
      <c r="L8" s="71"/>
      <c r="M8" s="32" t="n">
        <v>3</v>
      </c>
      <c r="N8" s="63" t="s">
        <v>67</v>
      </c>
      <c r="O8" s="76" t="n">
        <f aca="false">COUNTIFS(FIXTURE!$D$2:$D$73,N8,FIXTURE!$J$2:$J$73,"B",FIXTURE!$E$2:$E$73,"&lt;&gt;")+COUNTIFS(FIXTURE!$G$2:$G$73,N8,FIXTURE!$J$2:$J$73,"B",FIXTURE!$F$2:$F$73,"&lt;&gt;")</f>
        <v>0</v>
      </c>
      <c r="P8" s="76" t="n">
        <f aca="false">SUMPRODUCT((FIXTURE!$D$2:$D$73=N8)*(FIXTURE!$J$2:$J$73="B")*ISNUMBER(FIXTURE!$E$2:$E$73)*(FIXTURE!$E$2:$E$73&gt;FIXTURE!$F$2:$F$73))+SUMPRODUCT((FIXTURE!$G$2:$G$73=N8)*(FIXTURE!$J$2:$J$73="B")*ISNUMBER(FIXTURE!$F$2:$F$73)*(FIXTURE!$F$2:$F$73&gt;FIXTURE!$E$2:$E$73))</f>
        <v>0</v>
      </c>
      <c r="Q8" s="76" t="n">
        <f aca="false">SUMPRODUCT((FIXTURE!$D$2:$D$73=N8)*(FIXTURE!$J$2:$J$73="B")*ISNUMBER(FIXTURE!$E$2:$E$73)*(FIXTURE!$E$2:$E$73=FIXTURE!$F$2:$F$73))+SUMPRODUCT((FIXTURE!$G$2:$G$73=N8)*(FIXTURE!$J$2:$J$73="B")*ISNUMBER(FIXTURE!$F$2:$F$73)*(FIXTURE!$F$2:$F$73=FIXTURE!$E$2:$E$73))</f>
        <v>0</v>
      </c>
      <c r="R8" s="76" t="n">
        <f aca="false">O8-P8-Q8</f>
        <v>0</v>
      </c>
      <c r="S8" s="77" t="n">
        <f aca="false">SUMPRODUCT((FIXTURE!$D$2:$D$73=N8)*(FIXTURE!$J$2:$J$73="B")*IF(ISNUMBER(FIXTURE!$E$2:$E$73),FIXTURE!$E$2:$E$73,0))+SUMPRODUCT((FIXTURE!$G$2:$G$73=N8)*(FIXTURE!$J$2:$J$73="B")*IF(ISNUMBER(FIXTURE!$F$2:$F$73),FIXTURE!$F$2:$F$73,0))</f>
        <v>0</v>
      </c>
      <c r="T8" s="78" t="n">
        <f aca="false">SUMPRODUCT((FIXTURE!$D$2:$D$73=N8)*(FIXTURE!$J$2:$J$73="B")*IF(ISNUMBER(FIXTURE!$F$2:$F$73),FIXTURE!$F$2:$F$73,0))+SUMPRODUCT((FIXTURE!$G$2:$G$73=N8)*(FIXTURE!$J$2:$J$73="B")*IF(ISNUMBER(FIXTURE!$E$2:$E$73),FIXTURE!$E$2:$E$73,0))</f>
        <v>0</v>
      </c>
      <c r="U8" s="79" t="n">
        <f aca="false">S8-T8</f>
        <v>0</v>
      </c>
      <c r="V8" s="80" t="n">
        <f aca="false">P8*3+Q8</f>
        <v>0</v>
      </c>
      <c r="W8" s="71"/>
      <c r="X8" s="71"/>
      <c r="Y8" s="32" t="n">
        <v>3</v>
      </c>
      <c r="Z8" s="63" t="s">
        <v>69</v>
      </c>
      <c r="AA8" s="76" t="n">
        <f aca="false">COUNTIFS(FIXTURE!$D$2:$D$73,Z8,FIXTURE!$J$2:$J$73,"C",FIXTURE!$E$2:$E$73,"&lt;&gt;")+COUNTIFS(FIXTURE!$G$2:$G$73,Z8,FIXTURE!$J$2:$J$73,"C",FIXTURE!$F$2:$F$73,"&lt;&gt;")</f>
        <v>0</v>
      </c>
      <c r="AB8" s="76" t="n">
        <f aca="false">SUMPRODUCT((FIXTURE!$D$2:$D$73=Z8)*(FIXTURE!$J$2:$J$73="C")*ISNUMBER(FIXTURE!$E$2:$E$73)*(FIXTURE!$E$2:$E$73&gt;FIXTURE!$F$2:$F$73))+SUMPRODUCT((FIXTURE!$G$2:$G$73=Z8)*(FIXTURE!$J$2:$J$73="C")*ISNUMBER(FIXTURE!$F$2:$F$73)*(FIXTURE!$F$2:$F$73&gt;FIXTURE!$E$2:$E$73))</f>
        <v>0</v>
      </c>
      <c r="AC8" s="76" t="n">
        <f aca="false">SUMPRODUCT((FIXTURE!$D$2:$D$73=Z8)*(FIXTURE!$J$2:$J$73="C")*ISNUMBER(FIXTURE!$E$2:$E$73)*(FIXTURE!$E$2:$E$73=FIXTURE!$F$2:$F$73))+SUMPRODUCT((FIXTURE!$G$2:$G$73=Z8)*(FIXTURE!$J$2:$J$73="C")*ISNUMBER(FIXTURE!$F$2:$F$73)*(FIXTURE!$F$2:$F$73=FIXTURE!$E$2:$E$73))</f>
        <v>0</v>
      </c>
      <c r="AD8" s="76" t="n">
        <f aca="false">AA8-AB8-AC8</f>
        <v>0</v>
      </c>
      <c r="AE8" s="77" t="n">
        <f aca="false">SUMPRODUCT((FIXTURE!$D$2:$D$73=Z8)*(FIXTURE!$J$2:$J$73="C")*IF(ISNUMBER(FIXTURE!$E$2:$E$73),FIXTURE!$E$2:$E$73,0))+SUMPRODUCT((FIXTURE!$G$2:$G$73=Z8)*(FIXTURE!$J$2:$J$73="C")*IF(ISNUMBER(FIXTURE!$F$2:$F$73),FIXTURE!$F$2:$F$73,0))</f>
        <v>0</v>
      </c>
      <c r="AF8" s="78" t="n">
        <f aca="false">SUMPRODUCT((FIXTURE!$D$2:$D$73=Z8)*(FIXTURE!$J$2:$J$73="C")*IF(ISNUMBER(FIXTURE!$F$2:$F$73),FIXTURE!$F$2:$F$73,0))+SUMPRODUCT((FIXTURE!$G$2:$G$73=Z8)*(FIXTURE!$J$2:$J$73="C")*IF(ISNUMBER(FIXTURE!$E$2:$E$73),FIXTURE!$E$2:$E$73,0))</f>
        <v>0</v>
      </c>
      <c r="AG8" s="79" t="n">
        <f aca="false">AE8-AF8</f>
        <v>0</v>
      </c>
      <c r="AH8" s="80" t="n">
        <f aca="false">AB8*3+AC8</f>
        <v>0</v>
      </c>
      <c r="AI8" s="71"/>
      <c r="AJ8" s="71"/>
      <c r="AK8" s="32" t="n">
        <v>3</v>
      </c>
      <c r="AL8" s="63" t="s">
        <v>71</v>
      </c>
      <c r="AM8" s="76" t="n">
        <f aca="false">COUNTIFS(FIXTURE!$D$2:$D$73,AL8,FIXTURE!$J$2:$J$73,"D",FIXTURE!$E$2:$E$73,"&lt;&gt;")+COUNTIFS(FIXTURE!$G$2:$G$73,AL8,FIXTURE!$J$2:$J$73,"D",FIXTURE!$F$2:$F$73,"&lt;&gt;")</f>
        <v>0</v>
      </c>
      <c r="AN8" s="76" t="n">
        <f aca="false">SUMPRODUCT((FIXTURE!$D$2:$D$73=AL8)*(FIXTURE!$J$2:$J$73="D")*ISNUMBER(FIXTURE!$E$2:$E$73)*(FIXTURE!$E$2:$E$73&gt;FIXTURE!$F$2:$F$73))+SUMPRODUCT((FIXTURE!$G$2:$G$73=AL8)*(FIXTURE!$J$2:$J$73="D")*ISNUMBER(FIXTURE!$F$2:$F$73)*(FIXTURE!$F$2:$F$73&gt;FIXTURE!$E$2:$E$73))</f>
        <v>0</v>
      </c>
      <c r="AO8" s="76" t="n">
        <f aca="false">SUMPRODUCT((FIXTURE!$D$2:$D$73=AL8)*(FIXTURE!$J$2:$J$73="D")*ISNUMBER(FIXTURE!$E$2:$E$73)*(FIXTURE!$E$2:$E$73=FIXTURE!$F$2:$F$73))+SUMPRODUCT((FIXTURE!$G$2:$G$73=AL8)*(FIXTURE!$J$2:$J$73="D")*ISNUMBER(FIXTURE!$F$2:$F$73)*(FIXTURE!$F$2:$F$73=FIXTURE!$E$2:$E$73))</f>
        <v>0</v>
      </c>
      <c r="AP8" s="76" t="n">
        <f aca="false">AM8-AN8-AO8</f>
        <v>0</v>
      </c>
      <c r="AQ8" s="77" t="n">
        <f aca="false">SUMPRODUCT((FIXTURE!$D$2:$D$73=AL8)*(FIXTURE!$J$2:$J$73="D")*IF(ISNUMBER(FIXTURE!$E$2:$E$73),FIXTURE!$E$2:$E$73,0))+SUMPRODUCT((FIXTURE!$G$2:$G$73=AL8)*(FIXTURE!$J$2:$J$73="D")*IF(ISNUMBER(FIXTURE!$F$2:$F$73),FIXTURE!$F$2:$F$73,0))</f>
        <v>0</v>
      </c>
      <c r="AR8" s="78" t="n">
        <f aca="false">SUMPRODUCT((FIXTURE!$D$2:$D$73=AL8)*(FIXTURE!$J$2:$J$73="D")*IF(ISNUMBER(FIXTURE!$F$2:$F$73),FIXTURE!$F$2:$F$73,0))+SUMPRODUCT((FIXTURE!$G$2:$G$73=AL8)*(FIXTURE!$J$2:$J$73="D")*IF(ISNUMBER(FIXTURE!$E$2:$E$73),FIXTURE!$E$2:$E$73,0))</f>
        <v>0</v>
      </c>
      <c r="AS8" s="79" t="n">
        <f aca="false">AQ8-AR8</f>
        <v>0</v>
      </c>
      <c r="AT8" s="80" t="n">
        <f aca="false">AN8*3+AO8</f>
        <v>0</v>
      </c>
    </row>
    <row r="9" customFormat="false" ht="16.5" hidden="false" customHeight="true" outlineLevel="0" collapsed="false">
      <c r="A9" s="32" t="n">
        <v>4</v>
      </c>
      <c r="B9" s="68" t="s">
        <v>77</v>
      </c>
      <c r="C9" s="81" t="n">
        <f aca="false">COUNTIFS(FIXTURE!$D$2:$D$73,B9,FIXTURE!$J$2:$J$73,"A",FIXTURE!$E$2:$E$73,"&lt;&gt;")+COUNTIFS(FIXTURE!$G$2:$G$73,B9,FIXTURE!$J$2:$J$73,"A",FIXTURE!$F$2:$F$73,"&lt;&gt;")</f>
        <v>0</v>
      </c>
      <c r="D9" s="81" t="n">
        <f aca="false">SUMPRODUCT((FIXTURE!$D$2:$D$73=B9)*(FIXTURE!$J$2:$J$73="A")*ISNUMBER(FIXTURE!$E$2:$E$73)*(FIXTURE!$E$2:$E$73&gt;FIXTURE!$F$2:$F$73))+SUMPRODUCT((FIXTURE!$G$2:$G$73=B9)*(FIXTURE!$J$2:$J$73="A")*ISNUMBER(FIXTURE!$F$2:$F$73)*(FIXTURE!$F$2:$F$73&gt;FIXTURE!$E$2:$E$73))</f>
        <v>0</v>
      </c>
      <c r="E9" s="81" t="n">
        <f aca="false">SUMPRODUCT((FIXTURE!$D$2:$D$73=B9)*(FIXTURE!$J$2:$J$73="A")*ISNUMBER(FIXTURE!$E$2:$E$73)*(FIXTURE!$E$2:$E$73=FIXTURE!$F$2:$F$73))+SUMPRODUCT((FIXTURE!$G$2:$G$73=B9)*(FIXTURE!$J$2:$J$73="A")*ISNUMBER(FIXTURE!$F$2:$F$73)*(FIXTURE!$F$2:$F$73=FIXTURE!$E$2:$E$73))</f>
        <v>0</v>
      </c>
      <c r="F9" s="81" t="n">
        <f aca="false">C9-D9-E9</f>
        <v>0</v>
      </c>
      <c r="G9" s="82" t="n">
        <f aca="false">SUMPRODUCT((FIXTURE!$D$2:$D$73=B9)*(FIXTURE!$J$2:$J$73="A")*IF(ISNUMBER(FIXTURE!$E$2:$E$73),FIXTURE!$E$2:$E$73,0))+SUMPRODUCT((FIXTURE!$G$2:$G$73=B9)*(FIXTURE!$J$2:$J$73="A")*IF(ISNUMBER(FIXTURE!$F$2:$F$73),FIXTURE!$F$2:$F$73,0))</f>
        <v>0</v>
      </c>
      <c r="H9" s="83" t="n">
        <f aca="false">SUMPRODUCT((FIXTURE!$D$2:$D$73=B9)*(FIXTURE!$J$2:$J$73="A")*IF(ISNUMBER(FIXTURE!$F$2:$F$73),FIXTURE!$F$2:$F$73,0))+SUMPRODUCT((FIXTURE!$G$2:$G$73=B9)*(FIXTURE!$J$2:$J$73="A")*IF(ISNUMBER(FIXTURE!$E$2:$E$73),FIXTURE!$E$2:$E$73,0))</f>
        <v>0</v>
      </c>
      <c r="I9" s="84" t="n">
        <f aca="false">G9-H9</f>
        <v>0</v>
      </c>
      <c r="J9" s="85" t="n">
        <f aca="false">D9*3+E9</f>
        <v>0</v>
      </c>
      <c r="K9" s="71"/>
      <c r="L9" s="71"/>
      <c r="M9" s="32" t="n">
        <v>4</v>
      </c>
      <c r="N9" s="68" t="s">
        <v>79</v>
      </c>
      <c r="O9" s="81" t="n">
        <f aca="false">COUNTIFS(FIXTURE!$D$2:$D$73,N9,FIXTURE!$J$2:$J$73,"B",FIXTURE!$E$2:$E$73,"&lt;&gt;")+COUNTIFS(FIXTURE!$G$2:$G$73,N9,FIXTURE!$J$2:$J$73,"B",FIXTURE!$F$2:$F$73,"&lt;&gt;")</f>
        <v>0</v>
      </c>
      <c r="P9" s="81" t="n">
        <f aca="false">SUMPRODUCT((FIXTURE!$D$2:$D$73=N9)*(FIXTURE!$J$2:$J$73="B")*ISNUMBER(FIXTURE!$E$2:$E$73)*(FIXTURE!$E$2:$E$73&gt;FIXTURE!$F$2:$F$73))+SUMPRODUCT((FIXTURE!$G$2:$G$73=N9)*(FIXTURE!$J$2:$J$73="B")*ISNUMBER(FIXTURE!$F$2:$F$73)*(FIXTURE!$F$2:$F$73&gt;FIXTURE!$E$2:$E$73))</f>
        <v>0</v>
      </c>
      <c r="Q9" s="81" t="n">
        <f aca="false">SUMPRODUCT((FIXTURE!$D$2:$D$73=N9)*(FIXTURE!$J$2:$J$73="B")*ISNUMBER(FIXTURE!$E$2:$E$73)*(FIXTURE!$E$2:$E$73=FIXTURE!$F$2:$F$73))+SUMPRODUCT((FIXTURE!$G$2:$G$73=N9)*(FIXTURE!$J$2:$J$73="B")*ISNUMBER(FIXTURE!$F$2:$F$73)*(FIXTURE!$F$2:$F$73=FIXTURE!$E$2:$E$73))</f>
        <v>0</v>
      </c>
      <c r="R9" s="81" t="n">
        <f aca="false">O9-P9-Q9</f>
        <v>0</v>
      </c>
      <c r="S9" s="82" t="n">
        <f aca="false">SUMPRODUCT((FIXTURE!$D$2:$D$73=N9)*(FIXTURE!$J$2:$J$73="B")*IF(ISNUMBER(FIXTURE!$E$2:$E$73),FIXTURE!$E$2:$E$73,0))+SUMPRODUCT((FIXTURE!$G$2:$G$73=N9)*(FIXTURE!$J$2:$J$73="B")*IF(ISNUMBER(FIXTURE!$F$2:$F$73),FIXTURE!$F$2:$F$73,0))</f>
        <v>0</v>
      </c>
      <c r="T9" s="83" t="n">
        <f aca="false">SUMPRODUCT((FIXTURE!$D$2:$D$73=N9)*(FIXTURE!$J$2:$J$73="B")*IF(ISNUMBER(FIXTURE!$F$2:$F$73),FIXTURE!$F$2:$F$73,0))+SUMPRODUCT((FIXTURE!$G$2:$G$73=N9)*(FIXTURE!$J$2:$J$73="B")*IF(ISNUMBER(FIXTURE!$E$2:$E$73),FIXTURE!$E$2:$E$73,0))</f>
        <v>0</v>
      </c>
      <c r="U9" s="84" t="n">
        <f aca="false">S9-T9</f>
        <v>0</v>
      </c>
      <c r="V9" s="85" t="n">
        <f aca="false">P9*3+Q9</f>
        <v>0</v>
      </c>
      <c r="W9" s="71"/>
      <c r="X9" s="71"/>
      <c r="Y9" s="32" t="n">
        <v>4</v>
      </c>
      <c r="Z9" s="68" t="s">
        <v>81</v>
      </c>
      <c r="AA9" s="81" t="n">
        <f aca="false">COUNTIFS(FIXTURE!$D$2:$D$73,Z9,FIXTURE!$J$2:$J$73,"C",FIXTURE!$E$2:$E$73,"&lt;&gt;")+COUNTIFS(FIXTURE!$G$2:$G$73,Z9,FIXTURE!$J$2:$J$73,"C",FIXTURE!$F$2:$F$73,"&lt;&gt;")</f>
        <v>0</v>
      </c>
      <c r="AB9" s="81" t="n">
        <f aca="false">SUMPRODUCT((FIXTURE!$D$2:$D$73=Z9)*(FIXTURE!$J$2:$J$73="C")*ISNUMBER(FIXTURE!$E$2:$E$73)*(FIXTURE!$E$2:$E$73&gt;FIXTURE!$F$2:$F$73))+SUMPRODUCT((FIXTURE!$G$2:$G$73=Z9)*(FIXTURE!$J$2:$J$73="C")*ISNUMBER(FIXTURE!$F$2:$F$73)*(FIXTURE!$F$2:$F$73&gt;FIXTURE!$E$2:$E$73))</f>
        <v>0</v>
      </c>
      <c r="AC9" s="81" t="n">
        <f aca="false">SUMPRODUCT((FIXTURE!$D$2:$D$73=Z9)*(FIXTURE!$J$2:$J$73="C")*ISNUMBER(FIXTURE!$E$2:$E$73)*(FIXTURE!$E$2:$E$73=FIXTURE!$F$2:$F$73))+SUMPRODUCT((FIXTURE!$G$2:$G$73=Z9)*(FIXTURE!$J$2:$J$73="C")*ISNUMBER(FIXTURE!$F$2:$F$73)*(FIXTURE!$F$2:$F$73=FIXTURE!$E$2:$E$73))</f>
        <v>0</v>
      </c>
      <c r="AD9" s="81" t="n">
        <f aca="false">AA9-AB9-AC9</f>
        <v>0</v>
      </c>
      <c r="AE9" s="82" t="n">
        <f aca="false">SUMPRODUCT((FIXTURE!$D$2:$D$73=Z9)*(FIXTURE!$J$2:$J$73="C")*IF(ISNUMBER(FIXTURE!$E$2:$E$73),FIXTURE!$E$2:$E$73,0))+SUMPRODUCT((FIXTURE!$G$2:$G$73=Z9)*(FIXTURE!$J$2:$J$73="C")*IF(ISNUMBER(FIXTURE!$F$2:$F$73),FIXTURE!$F$2:$F$73,0))</f>
        <v>0</v>
      </c>
      <c r="AF9" s="83" t="n">
        <f aca="false">SUMPRODUCT((FIXTURE!$D$2:$D$73=Z9)*(FIXTURE!$J$2:$J$73="C")*IF(ISNUMBER(FIXTURE!$F$2:$F$73),FIXTURE!$F$2:$F$73,0))+SUMPRODUCT((FIXTURE!$G$2:$G$73=Z9)*(FIXTURE!$J$2:$J$73="C")*IF(ISNUMBER(FIXTURE!$E$2:$E$73),FIXTURE!$E$2:$E$73,0))</f>
        <v>0</v>
      </c>
      <c r="AG9" s="84" t="n">
        <f aca="false">AE9-AF9</f>
        <v>0</v>
      </c>
      <c r="AH9" s="85" t="n">
        <f aca="false">AB9*3+AC9</f>
        <v>0</v>
      </c>
      <c r="AI9" s="71"/>
      <c r="AJ9" s="71"/>
      <c r="AK9" s="32" t="n">
        <v>4</v>
      </c>
      <c r="AL9" s="68" t="s">
        <v>83</v>
      </c>
      <c r="AM9" s="81" t="n">
        <f aca="false">COUNTIFS(FIXTURE!$D$2:$D$73,AL9,FIXTURE!$J$2:$J$73,"D",FIXTURE!$E$2:$E$73,"&lt;&gt;")+COUNTIFS(FIXTURE!$G$2:$G$73,AL9,FIXTURE!$J$2:$J$73,"D",FIXTURE!$F$2:$F$73,"&lt;&gt;")</f>
        <v>0</v>
      </c>
      <c r="AN9" s="81" t="n">
        <f aca="false">SUMPRODUCT((FIXTURE!$D$2:$D$73=AL9)*(FIXTURE!$J$2:$J$73="D")*ISNUMBER(FIXTURE!$E$2:$E$73)*(FIXTURE!$E$2:$E$73&gt;FIXTURE!$F$2:$F$73))+SUMPRODUCT((FIXTURE!$G$2:$G$73=AL9)*(FIXTURE!$J$2:$J$73="D")*ISNUMBER(FIXTURE!$F$2:$F$73)*(FIXTURE!$F$2:$F$73&gt;FIXTURE!$E$2:$E$73))</f>
        <v>0</v>
      </c>
      <c r="AO9" s="81" t="n">
        <f aca="false">SUMPRODUCT((FIXTURE!$D$2:$D$73=AL9)*(FIXTURE!$J$2:$J$73="D")*ISNUMBER(FIXTURE!$E$2:$E$73)*(FIXTURE!$E$2:$E$73=FIXTURE!$F$2:$F$73))+SUMPRODUCT((FIXTURE!$G$2:$G$73=AL9)*(FIXTURE!$J$2:$J$73="D")*ISNUMBER(FIXTURE!$F$2:$F$73)*(FIXTURE!$F$2:$F$73=FIXTURE!$E$2:$E$73))</f>
        <v>0</v>
      </c>
      <c r="AP9" s="81" t="n">
        <f aca="false">AM9-AN9-AO9</f>
        <v>0</v>
      </c>
      <c r="AQ9" s="82" t="n">
        <f aca="false">SUMPRODUCT((FIXTURE!$D$2:$D$73=AL9)*(FIXTURE!$J$2:$J$73="D")*IF(ISNUMBER(FIXTURE!$E$2:$E$73),FIXTURE!$E$2:$E$73,0))+SUMPRODUCT((FIXTURE!$G$2:$G$73=AL9)*(FIXTURE!$J$2:$J$73="D")*IF(ISNUMBER(FIXTURE!$F$2:$F$73),FIXTURE!$F$2:$F$73,0))</f>
        <v>0</v>
      </c>
      <c r="AR9" s="83" t="n">
        <f aca="false">SUMPRODUCT((FIXTURE!$D$2:$D$73=AL9)*(FIXTURE!$J$2:$J$73="D")*IF(ISNUMBER(FIXTURE!$F$2:$F$73),FIXTURE!$F$2:$F$73,0))+SUMPRODUCT((FIXTURE!$G$2:$G$73=AL9)*(FIXTURE!$J$2:$J$73="D")*IF(ISNUMBER(FIXTURE!$E$2:$E$73),FIXTURE!$E$2:$E$73,0))</f>
        <v>0</v>
      </c>
      <c r="AS9" s="84" t="n">
        <f aca="false">AQ9-AR9</f>
        <v>0</v>
      </c>
      <c r="AT9" s="85" t="n">
        <f aca="false">AN9*3+AO9</f>
        <v>0</v>
      </c>
    </row>
    <row r="10" customFormat="false" ht="7.5" hidden="false" customHeight="true" outlineLevel="0" collapsed="false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</row>
    <row r="11" customFormat="false" ht="15" hidden="false" customHeight="false" outlineLevel="0" collapsed="false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</row>
    <row r="12" customFormat="false" ht="15" hidden="false" customHeight="false" outlineLevel="0" collapsed="false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</row>
    <row r="13" customFormat="false" ht="15" hidden="false" customHeight="false" outlineLevel="0" collapsed="false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</row>
    <row r="14" customFormat="false" ht="15" hidden="false" customHeight="false" outlineLevel="0" collapsed="false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</row>
    <row r="15" customFormat="false" ht="15" hidden="false" customHeight="false" outlineLevel="0" collapsed="false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</row>
    <row r="16" customFormat="false" ht="15" hidden="false" customHeight="false" outlineLevel="0" collapsed="false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</row>
    <row r="17" customFormat="false" ht="15" hidden="false" customHeight="false" outlineLevel="0" collapsed="false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</row>
    <row r="18" customFormat="false" ht="24" hidden="false" customHeight="true" outlineLevel="0" collapsed="false">
      <c r="A18" s="86" t="s">
        <v>263</v>
      </c>
      <c r="B18" s="86"/>
      <c r="C18" s="86"/>
      <c r="D18" s="86"/>
      <c r="E18" s="86"/>
      <c r="F18" s="86"/>
      <c r="G18" s="86"/>
      <c r="H18" s="86"/>
      <c r="I18" s="86"/>
      <c r="J18" s="86"/>
      <c r="K18" s="71"/>
      <c r="L18" s="71"/>
      <c r="M18" s="87" t="s">
        <v>264</v>
      </c>
      <c r="N18" s="87"/>
      <c r="O18" s="87"/>
      <c r="P18" s="87"/>
      <c r="Q18" s="87"/>
      <c r="R18" s="87"/>
      <c r="S18" s="87"/>
      <c r="T18" s="87"/>
      <c r="U18" s="87"/>
      <c r="V18" s="87"/>
      <c r="W18" s="71"/>
      <c r="X18" s="71"/>
      <c r="Y18" s="88" t="s">
        <v>265</v>
      </c>
      <c r="Z18" s="88"/>
      <c r="AA18" s="88"/>
      <c r="AB18" s="88"/>
      <c r="AC18" s="88"/>
      <c r="AD18" s="88"/>
      <c r="AE18" s="88"/>
      <c r="AF18" s="88"/>
      <c r="AG18" s="88"/>
      <c r="AH18" s="88"/>
      <c r="AI18" s="71"/>
      <c r="AJ18" s="71"/>
      <c r="AK18" s="89" t="s">
        <v>266</v>
      </c>
      <c r="AL18" s="89"/>
      <c r="AM18" s="89"/>
      <c r="AN18" s="89"/>
      <c r="AO18" s="89"/>
      <c r="AP18" s="89"/>
      <c r="AQ18" s="89"/>
      <c r="AR18" s="89"/>
      <c r="AS18" s="89"/>
      <c r="AT18" s="89"/>
    </row>
    <row r="19" customFormat="false" ht="15.75" hidden="false" customHeight="true" outlineLevel="0" collapsed="false">
      <c r="A19" s="20" t="s">
        <v>14</v>
      </c>
      <c r="B19" s="20" t="s">
        <v>254</v>
      </c>
      <c r="C19" s="20" t="s">
        <v>255</v>
      </c>
      <c r="D19" s="20" t="s">
        <v>256</v>
      </c>
      <c r="E19" s="20" t="s">
        <v>257</v>
      </c>
      <c r="F19" s="20" t="s">
        <v>258</v>
      </c>
      <c r="G19" s="20" t="s">
        <v>259</v>
      </c>
      <c r="H19" s="20" t="s">
        <v>260</v>
      </c>
      <c r="I19" s="20" t="s">
        <v>261</v>
      </c>
      <c r="J19" s="20" t="s">
        <v>262</v>
      </c>
      <c r="K19" s="71"/>
      <c r="L19" s="71"/>
      <c r="M19" s="20" t="s">
        <v>14</v>
      </c>
      <c r="N19" s="20" t="s">
        <v>254</v>
      </c>
      <c r="O19" s="20" t="s">
        <v>255</v>
      </c>
      <c r="P19" s="20" t="s">
        <v>256</v>
      </c>
      <c r="Q19" s="20" t="s">
        <v>257</v>
      </c>
      <c r="R19" s="20" t="s">
        <v>258</v>
      </c>
      <c r="S19" s="20" t="s">
        <v>259</v>
      </c>
      <c r="T19" s="20" t="s">
        <v>260</v>
      </c>
      <c r="U19" s="20" t="s">
        <v>261</v>
      </c>
      <c r="V19" s="20" t="s">
        <v>262</v>
      </c>
      <c r="W19" s="71"/>
      <c r="X19" s="71"/>
      <c r="Y19" s="20" t="s">
        <v>14</v>
      </c>
      <c r="Z19" s="20" t="s">
        <v>254</v>
      </c>
      <c r="AA19" s="20" t="s">
        <v>255</v>
      </c>
      <c r="AB19" s="20" t="s">
        <v>256</v>
      </c>
      <c r="AC19" s="20" t="s">
        <v>257</v>
      </c>
      <c r="AD19" s="20" t="s">
        <v>258</v>
      </c>
      <c r="AE19" s="20" t="s">
        <v>259</v>
      </c>
      <c r="AF19" s="20" t="s">
        <v>260</v>
      </c>
      <c r="AG19" s="20" t="s">
        <v>261</v>
      </c>
      <c r="AH19" s="20" t="s">
        <v>262</v>
      </c>
      <c r="AI19" s="71"/>
      <c r="AJ19" s="71"/>
      <c r="AK19" s="20" t="s">
        <v>14</v>
      </c>
      <c r="AL19" s="20" t="s">
        <v>254</v>
      </c>
      <c r="AM19" s="20" t="s">
        <v>255</v>
      </c>
      <c r="AN19" s="20" t="s">
        <v>256</v>
      </c>
      <c r="AO19" s="20" t="s">
        <v>257</v>
      </c>
      <c r="AP19" s="20" t="s">
        <v>258</v>
      </c>
      <c r="AQ19" s="20" t="s">
        <v>259</v>
      </c>
      <c r="AR19" s="20" t="s">
        <v>260</v>
      </c>
      <c r="AS19" s="20" t="s">
        <v>261</v>
      </c>
      <c r="AT19" s="20" t="s">
        <v>262</v>
      </c>
    </row>
    <row r="20" customFormat="false" ht="16.5" hidden="false" customHeight="true" outlineLevel="0" collapsed="false">
      <c r="A20" s="32" t="n">
        <v>1</v>
      </c>
      <c r="B20" s="63" t="s">
        <v>49</v>
      </c>
      <c r="C20" s="76" t="n">
        <f aca="false">COUNTIFS(FIXTURE!$D$2:$D$73,B20,FIXTURE!$J$2:$J$73,"E",FIXTURE!$E$2:$E$73,"&lt;&gt;")+COUNTIFS(FIXTURE!$G$2:$G$73,B20,FIXTURE!$J$2:$J$73,"E",FIXTURE!$F$2:$F$73,"&lt;&gt;")</f>
        <v>0</v>
      </c>
      <c r="D20" s="76" t="n">
        <f aca="false">SUMPRODUCT((FIXTURE!$D$2:$D$73=B20)*(FIXTURE!$J$2:$J$73="E")*ISNUMBER(FIXTURE!$E$2:$E$73)*(FIXTURE!$E$2:$E$73&gt;FIXTURE!$F$2:$F$73))+SUMPRODUCT((FIXTURE!$G$2:$G$73=B20)*(FIXTURE!$J$2:$J$73="E")*ISNUMBER(FIXTURE!$F$2:$F$73)*(FIXTURE!$F$2:$F$73&gt;FIXTURE!$E$2:$E$73))</f>
        <v>0</v>
      </c>
      <c r="E20" s="76" t="n">
        <f aca="false">SUMPRODUCT((FIXTURE!$D$2:$D$73=B20)*(FIXTURE!$J$2:$J$73="E")*ISNUMBER(FIXTURE!$E$2:$E$73)*(FIXTURE!$E$2:$E$73=FIXTURE!$F$2:$F$73))+SUMPRODUCT((FIXTURE!$G$2:$G$73=B20)*(FIXTURE!$J$2:$J$73="E")*ISNUMBER(FIXTURE!$F$2:$F$73)*(FIXTURE!$F$2:$F$73=FIXTURE!$E$2:$E$73))</f>
        <v>0</v>
      </c>
      <c r="F20" s="76" t="n">
        <f aca="false">C20-D20-E20</f>
        <v>0</v>
      </c>
      <c r="G20" s="77" t="n">
        <f aca="false">SUMPRODUCT((FIXTURE!$D$2:$D$73=B20)*(FIXTURE!$J$2:$J$73="E")*IF(ISNUMBER(FIXTURE!$E$2:$E$73),FIXTURE!$E$2:$E$73,0))+SUMPRODUCT((FIXTURE!$G$2:$G$73=B20)*(FIXTURE!$J$2:$J$73="E")*IF(ISNUMBER(FIXTURE!$F$2:$F$73),FIXTURE!$F$2:$F$73,0))</f>
        <v>0</v>
      </c>
      <c r="H20" s="78" t="n">
        <f aca="false">SUMPRODUCT((FIXTURE!$D$2:$D$73=B20)*(FIXTURE!$J$2:$J$73="E")*IF(ISNUMBER(FIXTURE!$F$2:$F$73),FIXTURE!$F$2:$F$73,0))+SUMPRODUCT((FIXTURE!$G$2:$G$73=B20)*(FIXTURE!$J$2:$J$73="E")*IF(ISNUMBER(FIXTURE!$E$2:$E$73),FIXTURE!$E$2:$E$73,0))</f>
        <v>0</v>
      </c>
      <c r="I20" s="79" t="n">
        <f aca="false">G20-H20</f>
        <v>0</v>
      </c>
      <c r="J20" s="80" t="n">
        <f aca="false">D20*3+E20</f>
        <v>0</v>
      </c>
      <c r="K20" s="71"/>
      <c r="L20" s="71"/>
      <c r="M20" s="32" t="n">
        <v>1</v>
      </c>
      <c r="N20" s="63" t="s">
        <v>51</v>
      </c>
      <c r="O20" s="76" t="n">
        <f aca="false">COUNTIFS(FIXTURE!$D$2:$D$73,N20,FIXTURE!$J$2:$J$73,"F",FIXTURE!$E$2:$E$73,"&lt;&gt;")+COUNTIFS(FIXTURE!$G$2:$G$73,N20,FIXTURE!$J$2:$J$73,"F",FIXTURE!$F$2:$F$73,"&lt;&gt;")</f>
        <v>0</v>
      </c>
      <c r="P20" s="76" t="n">
        <f aca="false">SUMPRODUCT((FIXTURE!$D$2:$D$73=N20)*(FIXTURE!$J$2:$J$73="F")*ISNUMBER(FIXTURE!$E$2:$E$73)*(FIXTURE!$E$2:$E$73&gt;FIXTURE!$F$2:$F$73))+SUMPRODUCT((FIXTURE!$G$2:$G$73=N20)*(FIXTURE!$J$2:$J$73="F")*ISNUMBER(FIXTURE!$F$2:$F$73)*(FIXTURE!$F$2:$F$73&gt;FIXTURE!$E$2:$E$73))</f>
        <v>0</v>
      </c>
      <c r="Q20" s="76" t="n">
        <f aca="false">SUMPRODUCT((FIXTURE!$D$2:$D$73=N20)*(FIXTURE!$J$2:$J$73="F")*ISNUMBER(FIXTURE!$E$2:$E$73)*(FIXTURE!$E$2:$E$73=FIXTURE!$F$2:$F$73))+SUMPRODUCT((FIXTURE!$G$2:$G$73=N20)*(FIXTURE!$J$2:$J$73="F")*ISNUMBER(FIXTURE!$F$2:$F$73)*(FIXTURE!$F$2:$F$73=FIXTURE!$E$2:$E$73))</f>
        <v>0</v>
      </c>
      <c r="R20" s="76" t="n">
        <f aca="false">O20-P20-Q20</f>
        <v>0</v>
      </c>
      <c r="S20" s="77" t="n">
        <f aca="false">SUMPRODUCT((FIXTURE!$D$2:$D$73=N20)*(FIXTURE!$J$2:$J$73="F")*IF(ISNUMBER(FIXTURE!$E$2:$E$73),FIXTURE!$E$2:$E$73,0))+SUMPRODUCT((FIXTURE!$G$2:$G$73=N20)*(FIXTURE!$J$2:$J$73="F")*IF(ISNUMBER(FIXTURE!$F$2:$F$73),FIXTURE!$F$2:$F$73,0))</f>
        <v>0</v>
      </c>
      <c r="T20" s="78" t="n">
        <f aca="false">SUMPRODUCT((FIXTURE!$D$2:$D$73=N20)*(FIXTURE!$J$2:$J$73="F")*IF(ISNUMBER(FIXTURE!$F$2:$F$73),FIXTURE!$F$2:$F$73,0))+SUMPRODUCT((FIXTURE!$G$2:$G$73=N20)*(FIXTURE!$J$2:$J$73="F")*IF(ISNUMBER(FIXTURE!$E$2:$E$73),FIXTURE!$E$2:$E$73,0))</f>
        <v>0</v>
      </c>
      <c r="U20" s="79" t="n">
        <f aca="false">S20-T20</f>
        <v>0</v>
      </c>
      <c r="V20" s="80" t="n">
        <f aca="false">P20*3+Q20</f>
        <v>0</v>
      </c>
      <c r="W20" s="71"/>
      <c r="X20" s="71"/>
      <c r="Y20" s="32" t="n">
        <v>1</v>
      </c>
      <c r="Z20" s="63" t="s">
        <v>95</v>
      </c>
      <c r="AA20" s="76" t="n">
        <f aca="false">COUNTIFS(FIXTURE!$D$2:$D$73,Z20,FIXTURE!$J$2:$J$73,"G",FIXTURE!$E$2:$E$73,"&lt;&gt;")+COUNTIFS(FIXTURE!$G$2:$G$73,Z20,FIXTURE!$J$2:$J$73,"G",FIXTURE!$F$2:$F$73,"&lt;&gt;")</f>
        <v>0</v>
      </c>
      <c r="AB20" s="76" t="n">
        <f aca="false">SUMPRODUCT((FIXTURE!$D$2:$D$73=Z20)*(FIXTURE!$J$2:$J$73="G")*ISNUMBER(FIXTURE!$E$2:$E$73)*(FIXTURE!$E$2:$E$73&gt;FIXTURE!$F$2:$F$73))+SUMPRODUCT((FIXTURE!$G$2:$G$73=Z20)*(FIXTURE!$J$2:$J$73="G")*ISNUMBER(FIXTURE!$F$2:$F$73)*(FIXTURE!$F$2:$F$73&gt;FIXTURE!$E$2:$E$73))</f>
        <v>0</v>
      </c>
      <c r="AC20" s="76" t="n">
        <f aca="false">SUMPRODUCT((FIXTURE!$D$2:$D$73=Z20)*(FIXTURE!$J$2:$J$73="G")*ISNUMBER(FIXTURE!$E$2:$E$73)*(FIXTURE!$E$2:$E$73=FIXTURE!$F$2:$F$73))+SUMPRODUCT((FIXTURE!$G$2:$G$73=Z20)*(FIXTURE!$J$2:$J$73="G")*ISNUMBER(FIXTURE!$F$2:$F$73)*(FIXTURE!$F$2:$F$73=FIXTURE!$E$2:$E$73))</f>
        <v>0</v>
      </c>
      <c r="AD20" s="76" t="n">
        <f aca="false">AA20-AB20-AC20</f>
        <v>0</v>
      </c>
      <c r="AE20" s="77" t="n">
        <f aca="false">SUMPRODUCT((FIXTURE!$D$2:$D$73=Z20)*(FIXTURE!$J$2:$J$73="G")*IF(ISNUMBER(FIXTURE!$E$2:$E$73),FIXTURE!$E$2:$E$73,0))+SUMPRODUCT((FIXTURE!$G$2:$G$73=Z20)*(FIXTURE!$J$2:$J$73="G")*IF(ISNUMBER(FIXTURE!$F$2:$F$73),FIXTURE!$F$2:$F$73,0))</f>
        <v>0</v>
      </c>
      <c r="AF20" s="78" t="n">
        <f aca="false">SUMPRODUCT((FIXTURE!$D$2:$D$73=Z20)*(FIXTURE!$J$2:$J$73="G")*IF(ISNUMBER(FIXTURE!$F$2:$F$73),FIXTURE!$F$2:$F$73,0))+SUMPRODUCT((FIXTURE!$G$2:$G$73=Z20)*(FIXTURE!$J$2:$J$73="G")*IF(ISNUMBER(FIXTURE!$E$2:$E$73),FIXTURE!$E$2:$E$73,0))</f>
        <v>0</v>
      </c>
      <c r="AG20" s="79" t="n">
        <f aca="false">AE20-AF20</f>
        <v>0</v>
      </c>
      <c r="AH20" s="80" t="n">
        <f aca="false">AB20*3+AC20</f>
        <v>0</v>
      </c>
      <c r="AI20" s="71"/>
      <c r="AJ20" s="71"/>
      <c r="AK20" s="32" t="n">
        <v>1</v>
      </c>
      <c r="AL20" s="63" t="s">
        <v>97</v>
      </c>
      <c r="AM20" s="76" t="n">
        <f aca="false">COUNTIFS(FIXTURE!$D$2:$D$73,AL20,FIXTURE!$J$2:$J$73,"H",FIXTURE!$E$2:$E$73,"&lt;&gt;")+COUNTIFS(FIXTURE!$G$2:$G$73,AL20,FIXTURE!$J$2:$J$73,"H",FIXTURE!$F$2:$F$73,"&lt;&gt;")</f>
        <v>0</v>
      </c>
      <c r="AN20" s="76" t="n">
        <f aca="false">SUMPRODUCT((FIXTURE!$D$2:$D$73=AL20)*(FIXTURE!$J$2:$J$73="H")*ISNUMBER(FIXTURE!$E$2:$E$73)*(FIXTURE!$E$2:$E$73&gt;FIXTURE!$F$2:$F$73))+SUMPRODUCT((FIXTURE!$G$2:$G$73=AL20)*(FIXTURE!$J$2:$J$73="H")*ISNUMBER(FIXTURE!$F$2:$F$73)*(FIXTURE!$F$2:$F$73&gt;FIXTURE!$E$2:$E$73))</f>
        <v>0</v>
      </c>
      <c r="AO20" s="76" t="n">
        <f aca="false">SUMPRODUCT((FIXTURE!$D$2:$D$73=AL20)*(FIXTURE!$J$2:$J$73="H")*ISNUMBER(FIXTURE!$E$2:$E$73)*(FIXTURE!$E$2:$E$73=FIXTURE!$F$2:$F$73))+SUMPRODUCT((FIXTURE!$G$2:$G$73=AL20)*(FIXTURE!$J$2:$J$73="H")*ISNUMBER(FIXTURE!$F$2:$F$73)*(FIXTURE!$F$2:$F$73=FIXTURE!$E$2:$E$73))</f>
        <v>0</v>
      </c>
      <c r="AP20" s="76" t="n">
        <f aca="false">AM20-AN20-AO20</f>
        <v>0</v>
      </c>
      <c r="AQ20" s="77" t="n">
        <f aca="false">SUMPRODUCT((FIXTURE!$D$2:$D$73=AL20)*(FIXTURE!$J$2:$J$73="H")*IF(ISNUMBER(FIXTURE!$E$2:$E$73),FIXTURE!$E$2:$E$73,0))+SUMPRODUCT((FIXTURE!$G$2:$G$73=AL20)*(FIXTURE!$J$2:$J$73="H")*IF(ISNUMBER(FIXTURE!$F$2:$F$73),FIXTURE!$F$2:$F$73,0))</f>
        <v>0</v>
      </c>
      <c r="AR20" s="78" t="n">
        <f aca="false">SUMPRODUCT((FIXTURE!$D$2:$D$73=AL20)*(FIXTURE!$J$2:$J$73="H")*IF(ISNUMBER(FIXTURE!$F$2:$F$73),FIXTURE!$F$2:$F$73,0))+SUMPRODUCT((FIXTURE!$G$2:$G$73=AL20)*(FIXTURE!$J$2:$J$73="H")*IF(ISNUMBER(FIXTURE!$E$2:$E$73),FIXTURE!$E$2:$E$73,0))</f>
        <v>0</v>
      </c>
      <c r="AS20" s="79" t="n">
        <f aca="false">AQ20-AR20</f>
        <v>0</v>
      </c>
      <c r="AT20" s="80" t="n">
        <f aca="false">AN20*3+AO20</f>
        <v>0</v>
      </c>
    </row>
    <row r="21" customFormat="false" ht="16.5" hidden="false" customHeight="true" outlineLevel="0" collapsed="false">
      <c r="A21" s="32" t="n">
        <v>2</v>
      </c>
      <c r="B21" s="68" t="s">
        <v>61</v>
      </c>
      <c r="C21" s="81" t="n">
        <f aca="false">COUNTIFS(FIXTURE!$D$2:$D$73,B21,FIXTURE!$J$2:$J$73,"E",FIXTURE!$E$2:$E$73,"&lt;&gt;")+COUNTIFS(FIXTURE!$G$2:$G$73,B21,FIXTURE!$J$2:$J$73,"E",FIXTURE!$F$2:$F$73,"&lt;&gt;")</f>
        <v>0</v>
      </c>
      <c r="D21" s="81" t="n">
        <f aca="false">SUMPRODUCT((FIXTURE!$D$2:$D$73=B21)*(FIXTURE!$J$2:$J$73="E")*ISNUMBER(FIXTURE!$E$2:$E$73)*(FIXTURE!$E$2:$E$73&gt;FIXTURE!$F$2:$F$73))+SUMPRODUCT((FIXTURE!$G$2:$G$73=B21)*(FIXTURE!$J$2:$J$73="E")*ISNUMBER(FIXTURE!$F$2:$F$73)*(FIXTURE!$F$2:$F$73&gt;FIXTURE!$E$2:$E$73))</f>
        <v>0</v>
      </c>
      <c r="E21" s="81" t="n">
        <f aca="false">SUMPRODUCT((FIXTURE!$D$2:$D$73=B21)*(FIXTURE!$J$2:$J$73="E")*ISNUMBER(FIXTURE!$E$2:$E$73)*(FIXTURE!$E$2:$E$73=FIXTURE!$F$2:$F$73))+SUMPRODUCT((FIXTURE!$G$2:$G$73=B21)*(FIXTURE!$J$2:$J$73="E")*ISNUMBER(FIXTURE!$F$2:$F$73)*(FIXTURE!$F$2:$F$73=FIXTURE!$E$2:$E$73))</f>
        <v>0</v>
      </c>
      <c r="F21" s="81" t="n">
        <f aca="false">C21-D21-E21</f>
        <v>0</v>
      </c>
      <c r="G21" s="82" t="n">
        <f aca="false">SUMPRODUCT((FIXTURE!$D$2:$D$73=B21)*(FIXTURE!$J$2:$J$73="E")*IF(ISNUMBER(FIXTURE!$E$2:$E$73),FIXTURE!$E$2:$E$73,0))+SUMPRODUCT((FIXTURE!$G$2:$G$73=B21)*(FIXTURE!$J$2:$J$73="E")*IF(ISNUMBER(FIXTURE!$F$2:$F$73),FIXTURE!$F$2:$F$73,0))</f>
        <v>0</v>
      </c>
      <c r="H21" s="83" t="n">
        <f aca="false">SUMPRODUCT((FIXTURE!$D$2:$D$73=B21)*(FIXTURE!$J$2:$J$73="E")*IF(ISNUMBER(FIXTURE!$F$2:$F$73),FIXTURE!$F$2:$F$73,0))+SUMPRODUCT((FIXTURE!$G$2:$G$73=B21)*(FIXTURE!$J$2:$J$73="E")*IF(ISNUMBER(FIXTURE!$E$2:$E$73),FIXTURE!$E$2:$E$73,0))</f>
        <v>0</v>
      </c>
      <c r="I21" s="84" t="n">
        <f aca="false">G21-H21</f>
        <v>0</v>
      </c>
      <c r="J21" s="85" t="n">
        <f aca="false">D21*3+E21</f>
        <v>0</v>
      </c>
      <c r="K21" s="71"/>
      <c r="L21" s="71"/>
      <c r="M21" s="32" t="n">
        <v>2</v>
      </c>
      <c r="N21" s="68" t="s">
        <v>63</v>
      </c>
      <c r="O21" s="81" t="n">
        <f aca="false">COUNTIFS(FIXTURE!$D$2:$D$73,N21,FIXTURE!$J$2:$J$73,"F",FIXTURE!$E$2:$E$73,"&lt;&gt;")+COUNTIFS(FIXTURE!$G$2:$G$73,N21,FIXTURE!$J$2:$J$73,"F",FIXTURE!$F$2:$F$73,"&lt;&gt;")</f>
        <v>0</v>
      </c>
      <c r="P21" s="81" t="n">
        <f aca="false">SUMPRODUCT((FIXTURE!$D$2:$D$73=N21)*(FIXTURE!$J$2:$J$73="F")*ISNUMBER(FIXTURE!$E$2:$E$73)*(FIXTURE!$E$2:$E$73&gt;FIXTURE!$F$2:$F$73))+SUMPRODUCT((FIXTURE!$G$2:$G$73=N21)*(FIXTURE!$J$2:$J$73="F")*ISNUMBER(FIXTURE!$F$2:$F$73)*(FIXTURE!$F$2:$F$73&gt;FIXTURE!$E$2:$E$73))</f>
        <v>0</v>
      </c>
      <c r="Q21" s="81" t="n">
        <f aca="false">SUMPRODUCT((FIXTURE!$D$2:$D$73=N21)*(FIXTURE!$J$2:$J$73="F")*ISNUMBER(FIXTURE!$E$2:$E$73)*(FIXTURE!$E$2:$E$73=FIXTURE!$F$2:$F$73))+SUMPRODUCT((FIXTURE!$G$2:$G$73=N21)*(FIXTURE!$J$2:$J$73="F")*ISNUMBER(FIXTURE!$F$2:$F$73)*(FIXTURE!$F$2:$F$73=FIXTURE!$E$2:$E$73))</f>
        <v>0</v>
      </c>
      <c r="R21" s="81" t="n">
        <f aca="false">O21-P21-Q21</f>
        <v>0</v>
      </c>
      <c r="S21" s="82" t="n">
        <f aca="false">SUMPRODUCT((FIXTURE!$D$2:$D$73=N21)*(FIXTURE!$J$2:$J$73="F")*IF(ISNUMBER(FIXTURE!$E$2:$E$73),FIXTURE!$E$2:$E$73,0))+SUMPRODUCT((FIXTURE!$G$2:$G$73=N21)*(FIXTURE!$J$2:$J$73="F")*IF(ISNUMBER(FIXTURE!$F$2:$F$73),FIXTURE!$F$2:$F$73,0))</f>
        <v>0</v>
      </c>
      <c r="T21" s="83" t="n">
        <f aca="false">SUMPRODUCT((FIXTURE!$D$2:$D$73=N21)*(FIXTURE!$J$2:$J$73="F")*IF(ISNUMBER(FIXTURE!$F$2:$F$73),FIXTURE!$F$2:$F$73,0))+SUMPRODUCT((FIXTURE!$G$2:$G$73=N21)*(FIXTURE!$J$2:$J$73="F")*IF(ISNUMBER(FIXTURE!$E$2:$E$73),FIXTURE!$E$2:$E$73,0))</f>
        <v>0</v>
      </c>
      <c r="U21" s="84" t="n">
        <f aca="false">S21-T21</f>
        <v>0</v>
      </c>
      <c r="V21" s="85" t="n">
        <f aca="false">P21*3+Q21</f>
        <v>0</v>
      </c>
      <c r="W21" s="71"/>
      <c r="X21" s="71"/>
      <c r="Y21" s="32" t="n">
        <v>2</v>
      </c>
      <c r="Z21" s="68" t="s">
        <v>107</v>
      </c>
      <c r="AA21" s="81" t="n">
        <f aca="false">COUNTIFS(FIXTURE!$D$2:$D$73,Z21,FIXTURE!$J$2:$J$73,"G",FIXTURE!$E$2:$E$73,"&lt;&gt;")+COUNTIFS(FIXTURE!$G$2:$G$73,Z21,FIXTURE!$J$2:$J$73,"G",FIXTURE!$F$2:$F$73,"&lt;&gt;")</f>
        <v>0</v>
      </c>
      <c r="AB21" s="81" t="n">
        <f aca="false">SUMPRODUCT((FIXTURE!$D$2:$D$73=Z21)*(FIXTURE!$J$2:$J$73="G")*ISNUMBER(FIXTURE!$E$2:$E$73)*(FIXTURE!$E$2:$E$73&gt;FIXTURE!$F$2:$F$73))+SUMPRODUCT((FIXTURE!$G$2:$G$73=Z21)*(FIXTURE!$J$2:$J$73="G")*ISNUMBER(FIXTURE!$F$2:$F$73)*(FIXTURE!$F$2:$F$73&gt;FIXTURE!$E$2:$E$73))</f>
        <v>0</v>
      </c>
      <c r="AC21" s="81" t="n">
        <f aca="false">SUMPRODUCT((FIXTURE!$D$2:$D$73=Z21)*(FIXTURE!$J$2:$J$73="G")*ISNUMBER(FIXTURE!$E$2:$E$73)*(FIXTURE!$E$2:$E$73=FIXTURE!$F$2:$F$73))+SUMPRODUCT((FIXTURE!$G$2:$G$73=Z21)*(FIXTURE!$J$2:$J$73="G")*ISNUMBER(FIXTURE!$F$2:$F$73)*(FIXTURE!$F$2:$F$73=FIXTURE!$E$2:$E$73))</f>
        <v>0</v>
      </c>
      <c r="AD21" s="81" t="n">
        <f aca="false">AA21-AB21-AC21</f>
        <v>0</v>
      </c>
      <c r="AE21" s="82" t="n">
        <f aca="false">SUMPRODUCT((FIXTURE!$D$2:$D$73=Z21)*(FIXTURE!$J$2:$J$73="G")*IF(ISNUMBER(FIXTURE!$E$2:$E$73),FIXTURE!$E$2:$E$73,0))+SUMPRODUCT((FIXTURE!$G$2:$G$73=Z21)*(FIXTURE!$J$2:$J$73="G")*IF(ISNUMBER(FIXTURE!$F$2:$F$73),FIXTURE!$F$2:$F$73,0))</f>
        <v>0</v>
      </c>
      <c r="AF21" s="83" t="n">
        <f aca="false">SUMPRODUCT((FIXTURE!$D$2:$D$73=Z21)*(FIXTURE!$J$2:$J$73="G")*IF(ISNUMBER(FIXTURE!$F$2:$F$73),FIXTURE!$F$2:$F$73,0))+SUMPRODUCT((FIXTURE!$G$2:$G$73=Z21)*(FIXTURE!$J$2:$J$73="G")*IF(ISNUMBER(FIXTURE!$E$2:$E$73),FIXTURE!$E$2:$E$73,0))</f>
        <v>0</v>
      </c>
      <c r="AG21" s="84" t="n">
        <f aca="false">AE21-AF21</f>
        <v>0</v>
      </c>
      <c r="AH21" s="85" t="n">
        <f aca="false">AB21*3+AC21</f>
        <v>0</v>
      </c>
      <c r="AI21" s="71"/>
      <c r="AJ21" s="71"/>
      <c r="AK21" s="32" t="n">
        <v>2</v>
      </c>
      <c r="AL21" s="68" t="s">
        <v>109</v>
      </c>
      <c r="AM21" s="81" t="n">
        <f aca="false">COUNTIFS(FIXTURE!$D$2:$D$73,AL21,FIXTURE!$J$2:$J$73,"H",FIXTURE!$E$2:$E$73,"&lt;&gt;")+COUNTIFS(FIXTURE!$G$2:$G$73,AL21,FIXTURE!$J$2:$J$73,"H",FIXTURE!$F$2:$F$73,"&lt;&gt;")</f>
        <v>0</v>
      </c>
      <c r="AN21" s="81" t="n">
        <f aca="false">SUMPRODUCT((FIXTURE!$D$2:$D$73=AL21)*(FIXTURE!$J$2:$J$73="H")*ISNUMBER(FIXTURE!$E$2:$E$73)*(FIXTURE!$E$2:$E$73&gt;FIXTURE!$F$2:$F$73))+SUMPRODUCT((FIXTURE!$G$2:$G$73=AL21)*(FIXTURE!$J$2:$J$73="H")*ISNUMBER(FIXTURE!$F$2:$F$73)*(FIXTURE!$F$2:$F$73&gt;FIXTURE!$E$2:$E$73))</f>
        <v>0</v>
      </c>
      <c r="AO21" s="81" t="n">
        <f aca="false">SUMPRODUCT((FIXTURE!$D$2:$D$73=AL21)*(FIXTURE!$J$2:$J$73="H")*ISNUMBER(FIXTURE!$E$2:$E$73)*(FIXTURE!$E$2:$E$73=FIXTURE!$F$2:$F$73))+SUMPRODUCT((FIXTURE!$G$2:$G$73=AL21)*(FIXTURE!$J$2:$J$73="H")*ISNUMBER(FIXTURE!$F$2:$F$73)*(FIXTURE!$F$2:$F$73=FIXTURE!$E$2:$E$73))</f>
        <v>0</v>
      </c>
      <c r="AP21" s="81" t="n">
        <f aca="false">AM21-AN21-AO21</f>
        <v>0</v>
      </c>
      <c r="AQ21" s="82" t="n">
        <f aca="false">SUMPRODUCT((FIXTURE!$D$2:$D$73=AL21)*(FIXTURE!$J$2:$J$73="H")*IF(ISNUMBER(FIXTURE!$E$2:$E$73),FIXTURE!$E$2:$E$73,0))+SUMPRODUCT((FIXTURE!$G$2:$G$73=AL21)*(FIXTURE!$J$2:$J$73="H")*IF(ISNUMBER(FIXTURE!$F$2:$F$73),FIXTURE!$F$2:$F$73,0))</f>
        <v>0</v>
      </c>
      <c r="AR21" s="83" t="n">
        <f aca="false">SUMPRODUCT((FIXTURE!$D$2:$D$73=AL21)*(FIXTURE!$J$2:$J$73="H")*IF(ISNUMBER(FIXTURE!$F$2:$F$73),FIXTURE!$F$2:$F$73,0))+SUMPRODUCT((FIXTURE!$G$2:$G$73=AL21)*(FIXTURE!$J$2:$J$73="H")*IF(ISNUMBER(FIXTURE!$E$2:$E$73),FIXTURE!$E$2:$E$73,0))</f>
        <v>0</v>
      </c>
      <c r="AS21" s="84" t="n">
        <f aca="false">AQ21-AR21</f>
        <v>0</v>
      </c>
      <c r="AT21" s="85" t="n">
        <f aca="false">AN21*3+AO21</f>
        <v>0</v>
      </c>
    </row>
    <row r="22" customFormat="false" ht="16.5" hidden="false" customHeight="true" outlineLevel="0" collapsed="false">
      <c r="A22" s="32" t="n">
        <v>3</v>
      </c>
      <c r="B22" s="63" t="s">
        <v>73</v>
      </c>
      <c r="C22" s="76" t="n">
        <f aca="false">COUNTIFS(FIXTURE!$D$2:$D$73,B22,FIXTURE!$J$2:$J$73,"E",FIXTURE!$E$2:$E$73,"&lt;&gt;")+COUNTIFS(FIXTURE!$G$2:$G$73,B22,FIXTURE!$J$2:$J$73,"E",FIXTURE!$F$2:$F$73,"&lt;&gt;")</f>
        <v>0</v>
      </c>
      <c r="D22" s="76" t="n">
        <f aca="false">SUMPRODUCT((FIXTURE!$D$2:$D$73=B22)*(FIXTURE!$J$2:$J$73="E")*ISNUMBER(FIXTURE!$E$2:$E$73)*(FIXTURE!$E$2:$E$73&gt;FIXTURE!$F$2:$F$73))+SUMPRODUCT((FIXTURE!$G$2:$G$73=B22)*(FIXTURE!$J$2:$J$73="E")*ISNUMBER(FIXTURE!$F$2:$F$73)*(FIXTURE!$F$2:$F$73&gt;FIXTURE!$E$2:$E$73))</f>
        <v>0</v>
      </c>
      <c r="E22" s="76" t="n">
        <f aca="false">SUMPRODUCT((FIXTURE!$D$2:$D$73=B22)*(FIXTURE!$J$2:$J$73="E")*ISNUMBER(FIXTURE!$E$2:$E$73)*(FIXTURE!$E$2:$E$73=FIXTURE!$F$2:$F$73))+SUMPRODUCT((FIXTURE!$G$2:$G$73=B22)*(FIXTURE!$J$2:$J$73="E")*ISNUMBER(FIXTURE!$F$2:$F$73)*(FIXTURE!$F$2:$F$73=FIXTURE!$E$2:$E$73))</f>
        <v>0</v>
      </c>
      <c r="F22" s="76" t="n">
        <f aca="false">C22-D22-E22</f>
        <v>0</v>
      </c>
      <c r="G22" s="77" t="n">
        <f aca="false">SUMPRODUCT((FIXTURE!$D$2:$D$73=B22)*(FIXTURE!$J$2:$J$73="E")*IF(ISNUMBER(FIXTURE!$E$2:$E$73),FIXTURE!$E$2:$E$73,0))+SUMPRODUCT((FIXTURE!$G$2:$G$73=B22)*(FIXTURE!$J$2:$J$73="E")*IF(ISNUMBER(FIXTURE!$F$2:$F$73),FIXTURE!$F$2:$F$73,0))</f>
        <v>0</v>
      </c>
      <c r="H22" s="78" t="n">
        <f aca="false">SUMPRODUCT((FIXTURE!$D$2:$D$73=B22)*(FIXTURE!$J$2:$J$73="E")*IF(ISNUMBER(FIXTURE!$F$2:$F$73),FIXTURE!$F$2:$F$73,0))+SUMPRODUCT((FIXTURE!$G$2:$G$73=B22)*(FIXTURE!$J$2:$J$73="E")*IF(ISNUMBER(FIXTURE!$E$2:$E$73),FIXTURE!$E$2:$E$73,0))</f>
        <v>0</v>
      </c>
      <c r="I22" s="79" t="n">
        <f aca="false">G22-H22</f>
        <v>0</v>
      </c>
      <c r="J22" s="80" t="n">
        <f aca="false">D22*3+E22</f>
        <v>0</v>
      </c>
      <c r="K22" s="71"/>
      <c r="L22" s="71"/>
      <c r="M22" s="32" t="n">
        <v>3</v>
      </c>
      <c r="N22" s="63" t="s">
        <v>75</v>
      </c>
      <c r="O22" s="76" t="n">
        <f aca="false">COUNTIFS(FIXTURE!$D$2:$D$73,N22,FIXTURE!$J$2:$J$73,"F",FIXTURE!$E$2:$E$73,"&lt;&gt;")+COUNTIFS(FIXTURE!$G$2:$G$73,N22,FIXTURE!$J$2:$J$73,"F",FIXTURE!$F$2:$F$73,"&lt;&gt;")</f>
        <v>0</v>
      </c>
      <c r="P22" s="76" t="n">
        <f aca="false">SUMPRODUCT((FIXTURE!$D$2:$D$73=N22)*(FIXTURE!$J$2:$J$73="F")*ISNUMBER(FIXTURE!$E$2:$E$73)*(FIXTURE!$E$2:$E$73&gt;FIXTURE!$F$2:$F$73))+SUMPRODUCT((FIXTURE!$G$2:$G$73=N22)*(FIXTURE!$J$2:$J$73="F")*ISNUMBER(FIXTURE!$F$2:$F$73)*(FIXTURE!$F$2:$F$73&gt;FIXTURE!$E$2:$E$73))</f>
        <v>0</v>
      </c>
      <c r="Q22" s="76" t="n">
        <f aca="false">SUMPRODUCT((FIXTURE!$D$2:$D$73=N22)*(FIXTURE!$J$2:$J$73="F")*ISNUMBER(FIXTURE!$E$2:$E$73)*(FIXTURE!$E$2:$E$73=FIXTURE!$F$2:$F$73))+SUMPRODUCT((FIXTURE!$G$2:$G$73=N22)*(FIXTURE!$J$2:$J$73="F")*ISNUMBER(FIXTURE!$F$2:$F$73)*(FIXTURE!$F$2:$F$73=FIXTURE!$E$2:$E$73))</f>
        <v>0</v>
      </c>
      <c r="R22" s="76" t="n">
        <f aca="false">O22-P22-Q22</f>
        <v>0</v>
      </c>
      <c r="S22" s="77" t="n">
        <f aca="false">SUMPRODUCT((FIXTURE!$D$2:$D$73=N22)*(FIXTURE!$J$2:$J$73="F")*IF(ISNUMBER(FIXTURE!$E$2:$E$73),FIXTURE!$E$2:$E$73,0))+SUMPRODUCT((FIXTURE!$G$2:$G$73=N22)*(FIXTURE!$J$2:$J$73="F")*IF(ISNUMBER(FIXTURE!$F$2:$F$73),FIXTURE!$F$2:$F$73,0))</f>
        <v>0</v>
      </c>
      <c r="T22" s="78" t="n">
        <f aca="false">SUMPRODUCT((FIXTURE!$D$2:$D$73=N22)*(FIXTURE!$J$2:$J$73="F")*IF(ISNUMBER(FIXTURE!$F$2:$F$73),FIXTURE!$F$2:$F$73,0))+SUMPRODUCT((FIXTURE!$G$2:$G$73=N22)*(FIXTURE!$J$2:$J$73="F")*IF(ISNUMBER(FIXTURE!$E$2:$E$73),FIXTURE!$E$2:$E$73,0))</f>
        <v>0</v>
      </c>
      <c r="U22" s="79" t="n">
        <f aca="false">S22-T22</f>
        <v>0</v>
      </c>
      <c r="V22" s="80" t="n">
        <f aca="false">P22*3+Q22</f>
        <v>0</v>
      </c>
      <c r="W22" s="71"/>
      <c r="X22" s="71"/>
      <c r="Y22" s="32" t="n">
        <v>3</v>
      </c>
      <c r="Z22" s="63" t="s">
        <v>119</v>
      </c>
      <c r="AA22" s="76" t="n">
        <f aca="false">COUNTIFS(FIXTURE!$D$2:$D$73,Z22,FIXTURE!$J$2:$J$73,"G",FIXTURE!$E$2:$E$73,"&lt;&gt;")+COUNTIFS(FIXTURE!$G$2:$G$73,Z22,FIXTURE!$J$2:$J$73,"G",FIXTURE!$F$2:$F$73,"&lt;&gt;")</f>
        <v>0</v>
      </c>
      <c r="AB22" s="76" t="n">
        <f aca="false">SUMPRODUCT((FIXTURE!$D$2:$D$73=Z22)*(FIXTURE!$J$2:$J$73="G")*ISNUMBER(FIXTURE!$E$2:$E$73)*(FIXTURE!$E$2:$E$73&gt;FIXTURE!$F$2:$F$73))+SUMPRODUCT((FIXTURE!$G$2:$G$73=Z22)*(FIXTURE!$J$2:$J$73="G")*ISNUMBER(FIXTURE!$F$2:$F$73)*(FIXTURE!$F$2:$F$73&gt;FIXTURE!$E$2:$E$73))</f>
        <v>0</v>
      </c>
      <c r="AC22" s="76" t="n">
        <f aca="false">SUMPRODUCT((FIXTURE!$D$2:$D$73=Z22)*(FIXTURE!$J$2:$J$73="G")*ISNUMBER(FIXTURE!$E$2:$E$73)*(FIXTURE!$E$2:$E$73=FIXTURE!$F$2:$F$73))+SUMPRODUCT((FIXTURE!$G$2:$G$73=Z22)*(FIXTURE!$J$2:$J$73="G")*ISNUMBER(FIXTURE!$F$2:$F$73)*(FIXTURE!$F$2:$F$73=FIXTURE!$E$2:$E$73))</f>
        <v>0</v>
      </c>
      <c r="AD22" s="76" t="n">
        <f aca="false">AA22-AB22-AC22</f>
        <v>0</v>
      </c>
      <c r="AE22" s="77" t="n">
        <f aca="false">SUMPRODUCT((FIXTURE!$D$2:$D$73=Z22)*(FIXTURE!$J$2:$J$73="G")*IF(ISNUMBER(FIXTURE!$E$2:$E$73),FIXTURE!$E$2:$E$73,0))+SUMPRODUCT((FIXTURE!$G$2:$G$73=Z22)*(FIXTURE!$J$2:$J$73="G")*IF(ISNUMBER(FIXTURE!$F$2:$F$73),FIXTURE!$F$2:$F$73,0))</f>
        <v>0</v>
      </c>
      <c r="AF22" s="78" t="n">
        <f aca="false">SUMPRODUCT((FIXTURE!$D$2:$D$73=Z22)*(FIXTURE!$J$2:$J$73="G")*IF(ISNUMBER(FIXTURE!$F$2:$F$73),FIXTURE!$F$2:$F$73,0))+SUMPRODUCT((FIXTURE!$G$2:$G$73=Z22)*(FIXTURE!$J$2:$J$73="G")*IF(ISNUMBER(FIXTURE!$E$2:$E$73),FIXTURE!$E$2:$E$73,0))</f>
        <v>0</v>
      </c>
      <c r="AG22" s="79" t="n">
        <f aca="false">AE22-AF22</f>
        <v>0</v>
      </c>
      <c r="AH22" s="80" t="n">
        <f aca="false">AB22*3+AC22</f>
        <v>0</v>
      </c>
      <c r="AI22" s="71"/>
      <c r="AJ22" s="71"/>
      <c r="AK22" s="32" t="n">
        <v>3</v>
      </c>
      <c r="AL22" s="63" t="s">
        <v>121</v>
      </c>
      <c r="AM22" s="76" t="n">
        <f aca="false">COUNTIFS(FIXTURE!$D$2:$D$73,AL22,FIXTURE!$J$2:$J$73,"H",FIXTURE!$E$2:$E$73,"&lt;&gt;")+COUNTIFS(FIXTURE!$G$2:$G$73,AL22,FIXTURE!$J$2:$J$73,"H",FIXTURE!$F$2:$F$73,"&lt;&gt;")</f>
        <v>0</v>
      </c>
      <c r="AN22" s="76" t="n">
        <f aca="false">SUMPRODUCT((FIXTURE!$D$2:$D$73=AL22)*(FIXTURE!$J$2:$J$73="H")*ISNUMBER(FIXTURE!$E$2:$E$73)*(FIXTURE!$E$2:$E$73&gt;FIXTURE!$F$2:$F$73))+SUMPRODUCT((FIXTURE!$G$2:$G$73=AL22)*(FIXTURE!$J$2:$J$73="H")*ISNUMBER(FIXTURE!$F$2:$F$73)*(FIXTURE!$F$2:$F$73&gt;FIXTURE!$E$2:$E$73))</f>
        <v>0</v>
      </c>
      <c r="AO22" s="76" t="n">
        <f aca="false">SUMPRODUCT((FIXTURE!$D$2:$D$73=AL22)*(FIXTURE!$J$2:$J$73="H")*ISNUMBER(FIXTURE!$E$2:$E$73)*(FIXTURE!$E$2:$E$73=FIXTURE!$F$2:$F$73))+SUMPRODUCT((FIXTURE!$G$2:$G$73=AL22)*(FIXTURE!$J$2:$J$73="H")*ISNUMBER(FIXTURE!$F$2:$F$73)*(FIXTURE!$F$2:$F$73=FIXTURE!$E$2:$E$73))</f>
        <v>0</v>
      </c>
      <c r="AP22" s="76" t="n">
        <f aca="false">AM22-AN22-AO22</f>
        <v>0</v>
      </c>
      <c r="AQ22" s="77" t="n">
        <f aca="false">SUMPRODUCT((FIXTURE!$D$2:$D$73=AL22)*(FIXTURE!$J$2:$J$73="H")*IF(ISNUMBER(FIXTURE!$E$2:$E$73),FIXTURE!$E$2:$E$73,0))+SUMPRODUCT((FIXTURE!$G$2:$G$73=AL22)*(FIXTURE!$J$2:$J$73="H")*IF(ISNUMBER(FIXTURE!$F$2:$F$73),FIXTURE!$F$2:$F$73,0))</f>
        <v>0</v>
      </c>
      <c r="AR22" s="78" t="n">
        <f aca="false">SUMPRODUCT((FIXTURE!$D$2:$D$73=AL22)*(FIXTURE!$J$2:$J$73="H")*IF(ISNUMBER(FIXTURE!$F$2:$F$73),FIXTURE!$F$2:$F$73,0))+SUMPRODUCT((FIXTURE!$G$2:$G$73=AL22)*(FIXTURE!$J$2:$J$73="H")*IF(ISNUMBER(FIXTURE!$E$2:$E$73),FIXTURE!$E$2:$E$73,0))</f>
        <v>0</v>
      </c>
      <c r="AS22" s="79" t="n">
        <f aca="false">AQ22-AR22</f>
        <v>0</v>
      </c>
      <c r="AT22" s="80" t="n">
        <f aca="false">AN22*3+AO22</f>
        <v>0</v>
      </c>
    </row>
    <row r="23" customFormat="false" ht="16.5" hidden="false" customHeight="true" outlineLevel="0" collapsed="false">
      <c r="A23" s="32" t="n">
        <v>4</v>
      </c>
      <c r="B23" s="68" t="s">
        <v>85</v>
      </c>
      <c r="C23" s="81" t="n">
        <f aca="false">COUNTIFS(FIXTURE!$D$2:$D$73,B23,FIXTURE!$J$2:$J$73,"E",FIXTURE!$E$2:$E$73,"&lt;&gt;")+COUNTIFS(FIXTURE!$G$2:$G$73,B23,FIXTURE!$J$2:$J$73,"E",FIXTURE!$F$2:$F$73,"&lt;&gt;")</f>
        <v>0</v>
      </c>
      <c r="D23" s="81" t="n">
        <f aca="false">SUMPRODUCT((FIXTURE!$D$2:$D$73=B23)*(FIXTURE!$J$2:$J$73="E")*ISNUMBER(FIXTURE!$E$2:$E$73)*(FIXTURE!$E$2:$E$73&gt;FIXTURE!$F$2:$F$73))+SUMPRODUCT((FIXTURE!$G$2:$G$73=B23)*(FIXTURE!$J$2:$J$73="E")*ISNUMBER(FIXTURE!$F$2:$F$73)*(FIXTURE!$F$2:$F$73&gt;FIXTURE!$E$2:$E$73))</f>
        <v>0</v>
      </c>
      <c r="E23" s="81" t="n">
        <f aca="false">SUMPRODUCT((FIXTURE!$D$2:$D$73=B23)*(FIXTURE!$J$2:$J$73="E")*ISNUMBER(FIXTURE!$E$2:$E$73)*(FIXTURE!$E$2:$E$73=FIXTURE!$F$2:$F$73))+SUMPRODUCT((FIXTURE!$G$2:$G$73=B23)*(FIXTURE!$J$2:$J$73="E")*ISNUMBER(FIXTURE!$F$2:$F$73)*(FIXTURE!$F$2:$F$73=FIXTURE!$E$2:$E$73))</f>
        <v>0</v>
      </c>
      <c r="F23" s="81" t="n">
        <f aca="false">C23-D23-E23</f>
        <v>0</v>
      </c>
      <c r="G23" s="82" t="n">
        <f aca="false">SUMPRODUCT((FIXTURE!$D$2:$D$73=B23)*(FIXTURE!$J$2:$J$73="E")*IF(ISNUMBER(FIXTURE!$E$2:$E$73),FIXTURE!$E$2:$E$73,0))+SUMPRODUCT((FIXTURE!$G$2:$G$73=B23)*(FIXTURE!$J$2:$J$73="E")*IF(ISNUMBER(FIXTURE!$F$2:$F$73),FIXTURE!$F$2:$F$73,0))</f>
        <v>0</v>
      </c>
      <c r="H23" s="83" t="n">
        <f aca="false">SUMPRODUCT((FIXTURE!$D$2:$D$73=B23)*(FIXTURE!$J$2:$J$73="E")*IF(ISNUMBER(FIXTURE!$F$2:$F$73),FIXTURE!$F$2:$F$73,0))+SUMPRODUCT((FIXTURE!$G$2:$G$73=B23)*(FIXTURE!$J$2:$J$73="E")*IF(ISNUMBER(FIXTURE!$E$2:$E$73),FIXTURE!$E$2:$E$73,0))</f>
        <v>0</v>
      </c>
      <c r="I23" s="84" t="n">
        <f aca="false">G23-H23</f>
        <v>0</v>
      </c>
      <c r="J23" s="85" t="n">
        <f aca="false">D23*3+E23</f>
        <v>0</v>
      </c>
      <c r="K23" s="71"/>
      <c r="L23" s="71"/>
      <c r="M23" s="32" t="n">
        <v>4</v>
      </c>
      <c r="N23" s="68" t="s">
        <v>87</v>
      </c>
      <c r="O23" s="81" t="n">
        <f aca="false">COUNTIFS(FIXTURE!$D$2:$D$73,N23,FIXTURE!$J$2:$J$73,"F",FIXTURE!$E$2:$E$73,"&lt;&gt;")+COUNTIFS(FIXTURE!$G$2:$G$73,N23,FIXTURE!$J$2:$J$73,"F",FIXTURE!$F$2:$F$73,"&lt;&gt;")</f>
        <v>0</v>
      </c>
      <c r="P23" s="81" t="n">
        <f aca="false">SUMPRODUCT((FIXTURE!$D$2:$D$73=N23)*(FIXTURE!$J$2:$J$73="F")*ISNUMBER(FIXTURE!$E$2:$E$73)*(FIXTURE!$E$2:$E$73&gt;FIXTURE!$F$2:$F$73))+SUMPRODUCT((FIXTURE!$G$2:$G$73=N23)*(FIXTURE!$J$2:$J$73="F")*ISNUMBER(FIXTURE!$F$2:$F$73)*(FIXTURE!$F$2:$F$73&gt;FIXTURE!$E$2:$E$73))</f>
        <v>0</v>
      </c>
      <c r="Q23" s="81" t="n">
        <f aca="false">SUMPRODUCT((FIXTURE!$D$2:$D$73=N23)*(FIXTURE!$J$2:$J$73="F")*ISNUMBER(FIXTURE!$E$2:$E$73)*(FIXTURE!$E$2:$E$73=FIXTURE!$F$2:$F$73))+SUMPRODUCT((FIXTURE!$G$2:$G$73=N23)*(FIXTURE!$J$2:$J$73="F")*ISNUMBER(FIXTURE!$F$2:$F$73)*(FIXTURE!$F$2:$F$73=FIXTURE!$E$2:$E$73))</f>
        <v>0</v>
      </c>
      <c r="R23" s="81" t="n">
        <f aca="false">O23-P23-Q23</f>
        <v>0</v>
      </c>
      <c r="S23" s="82" t="n">
        <f aca="false">SUMPRODUCT((FIXTURE!$D$2:$D$73=N23)*(FIXTURE!$J$2:$J$73="F")*IF(ISNUMBER(FIXTURE!$E$2:$E$73),FIXTURE!$E$2:$E$73,0))+SUMPRODUCT((FIXTURE!$G$2:$G$73=N23)*(FIXTURE!$J$2:$J$73="F")*IF(ISNUMBER(FIXTURE!$F$2:$F$73),FIXTURE!$F$2:$F$73,0))</f>
        <v>0</v>
      </c>
      <c r="T23" s="83" t="n">
        <f aca="false">SUMPRODUCT((FIXTURE!$D$2:$D$73=N23)*(FIXTURE!$J$2:$J$73="F")*IF(ISNUMBER(FIXTURE!$F$2:$F$73),FIXTURE!$F$2:$F$73,0))+SUMPRODUCT((FIXTURE!$G$2:$G$73=N23)*(FIXTURE!$J$2:$J$73="F")*IF(ISNUMBER(FIXTURE!$E$2:$E$73),FIXTURE!$E$2:$E$73,0))</f>
        <v>0</v>
      </c>
      <c r="U23" s="84" t="n">
        <f aca="false">S23-T23</f>
        <v>0</v>
      </c>
      <c r="V23" s="85" t="n">
        <f aca="false">P23*3+Q23</f>
        <v>0</v>
      </c>
      <c r="W23" s="71"/>
      <c r="X23" s="71"/>
      <c r="Y23" s="32" t="n">
        <v>4</v>
      </c>
      <c r="Z23" s="68" t="s">
        <v>131</v>
      </c>
      <c r="AA23" s="81" t="n">
        <f aca="false">COUNTIFS(FIXTURE!$D$2:$D$73,Z23,FIXTURE!$J$2:$J$73,"G",FIXTURE!$E$2:$E$73,"&lt;&gt;")+COUNTIFS(FIXTURE!$G$2:$G$73,Z23,FIXTURE!$J$2:$J$73,"G",FIXTURE!$F$2:$F$73,"&lt;&gt;")</f>
        <v>0</v>
      </c>
      <c r="AB23" s="81" t="n">
        <f aca="false">SUMPRODUCT((FIXTURE!$D$2:$D$73=Z23)*(FIXTURE!$J$2:$J$73="G")*ISNUMBER(FIXTURE!$E$2:$E$73)*(FIXTURE!$E$2:$E$73&gt;FIXTURE!$F$2:$F$73))+SUMPRODUCT((FIXTURE!$G$2:$G$73=Z23)*(FIXTURE!$J$2:$J$73="G")*ISNUMBER(FIXTURE!$F$2:$F$73)*(FIXTURE!$F$2:$F$73&gt;FIXTURE!$E$2:$E$73))</f>
        <v>0</v>
      </c>
      <c r="AC23" s="81" t="n">
        <f aca="false">SUMPRODUCT((FIXTURE!$D$2:$D$73=Z23)*(FIXTURE!$J$2:$J$73="G")*ISNUMBER(FIXTURE!$E$2:$E$73)*(FIXTURE!$E$2:$E$73=FIXTURE!$F$2:$F$73))+SUMPRODUCT((FIXTURE!$G$2:$G$73=Z23)*(FIXTURE!$J$2:$J$73="G")*ISNUMBER(FIXTURE!$F$2:$F$73)*(FIXTURE!$F$2:$F$73=FIXTURE!$E$2:$E$73))</f>
        <v>0</v>
      </c>
      <c r="AD23" s="81" t="n">
        <f aca="false">AA23-AB23-AC23</f>
        <v>0</v>
      </c>
      <c r="AE23" s="82" t="n">
        <f aca="false">SUMPRODUCT((FIXTURE!$D$2:$D$73=Z23)*(FIXTURE!$J$2:$J$73="G")*IF(ISNUMBER(FIXTURE!$E$2:$E$73),FIXTURE!$E$2:$E$73,0))+SUMPRODUCT((FIXTURE!$G$2:$G$73=Z23)*(FIXTURE!$J$2:$J$73="G")*IF(ISNUMBER(FIXTURE!$F$2:$F$73),FIXTURE!$F$2:$F$73,0))</f>
        <v>0</v>
      </c>
      <c r="AF23" s="83" t="n">
        <f aca="false">SUMPRODUCT((FIXTURE!$D$2:$D$73=Z23)*(FIXTURE!$J$2:$J$73="G")*IF(ISNUMBER(FIXTURE!$F$2:$F$73),FIXTURE!$F$2:$F$73,0))+SUMPRODUCT((FIXTURE!$G$2:$G$73=Z23)*(FIXTURE!$J$2:$J$73="G")*IF(ISNUMBER(FIXTURE!$E$2:$E$73),FIXTURE!$E$2:$E$73,0))</f>
        <v>0</v>
      </c>
      <c r="AG23" s="84" t="n">
        <f aca="false">AE23-AF23</f>
        <v>0</v>
      </c>
      <c r="AH23" s="85" t="n">
        <f aca="false">AB23*3+AC23</f>
        <v>0</v>
      </c>
      <c r="AI23" s="71"/>
      <c r="AJ23" s="71"/>
      <c r="AK23" s="32" t="n">
        <v>4</v>
      </c>
      <c r="AL23" s="68" t="s">
        <v>133</v>
      </c>
      <c r="AM23" s="81" t="n">
        <f aca="false">COUNTIFS(FIXTURE!$D$2:$D$73,AL23,FIXTURE!$J$2:$J$73,"H",FIXTURE!$E$2:$E$73,"&lt;&gt;")+COUNTIFS(FIXTURE!$G$2:$G$73,AL23,FIXTURE!$J$2:$J$73,"H",FIXTURE!$F$2:$F$73,"&lt;&gt;")</f>
        <v>0</v>
      </c>
      <c r="AN23" s="81" t="n">
        <f aca="false">SUMPRODUCT((FIXTURE!$D$2:$D$73=AL23)*(FIXTURE!$J$2:$J$73="H")*ISNUMBER(FIXTURE!$E$2:$E$73)*(FIXTURE!$E$2:$E$73&gt;FIXTURE!$F$2:$F$73))+SUMPRODUCT((FIXTURE!$G$2:$G$73=AL23)*(FIXTURE!$J$2:$J$73="H")*ISNUMBER(FIXTURE!$F$2:$F$73)*(FIXTURE!$F$2:$F$73&gt;FIXTURE!$E$2:$E$73))</f>
        <v>0</v>
      </c>
      <c r="AO23" s="81" t="n">
        <f aca="false">SUMPRODUCT((FIXTURE!$D$2:$D$73=AL23)*(FIXTURE!$J$2:$J$73="H")*ISNUMBER(FIXTURE!$E$2:$E$73)*(FIXTURE!$E$2:$E$73=FIXTURE!$F$2:$F$73))+SUMPRODUCT((FIXTURE!$G$2:$G$73=AL23)*(FIXTURE!$J$2:$J$73="H")*ISNUMBER(FIXTURE!$F$2:$F$73)*(FIXTURE!$F$2:$F$73=FIXTURE!$E$2:$E$73))</f>
        <v>0</v>
      </c>
      <c r="AP23" s="81" t="n">
        <f aca="false">AM23-AN23-AO23</f>
        <v>0</v>
      </c>
      <c r="AQ23" s="82" t="n">
        <f aca="false">SUMPRODUCT((FIXTURE!$D$2:$D$73=AL23)*(FIXTURE!$J$2:$J$73="H")*IF(ISNUMBER(FIXTURE!$E$2:$E$73),FIXTURE!$E$2:$E$73,0))+SUMPRODUCT((FIXTURE!$G$2:$G$73=AL23)*(FIXTURE!$J$2:$J$73="H")*IF(ISNUMBER(FIXTURE!$F$2:$F$73),FIXTURE!$F$2:$F$73,0))</f>
        <v>0</v>
      </c>
      <c r="AR23" s="83" t="n">
        <f aca="false">SUMPRODUCT((FIXTURE!$D$2:$D$73=AL23)*(FIXTURE!$J$2:$J$73="H")*IF(ISNUMBER(FIXTURE!$F$2:$F$73),FIXTURE!$F$2:$F$73,0))+SUMPRODUCT((FIXTURE!$G$2:$G$73=AL23)*(FIXTURE!$J$2:$J$73="H")*IF(ISNUMBER(FIXTURE!$E$2:$E$73),FIXTURE!$E$2:$E$73,0))</f>
        <v>0</v>
      </c>
      <c r="AS23" s="84" t="n">
        <f aca="false">AQ23-AR23</f>
        <v>0</v>
      </c>
      <c r="AT23" s="85" t="n">
        <f aca="false">AN23*3+AO23</f>
        <v>0</v>
      </c>
    </row>
    <row r="24" customFormat="false" ht="7.5" hidden="false" customHeight="true" outlineLevel="0" collapsed="false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</row>
    <row r="25" customFormat="false" ht="15" hidden="false" customHeight="false" outlineLevel="0" collapsed="false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</row>
    <row r="26" customFormat="false" ht="15" hidden="false" customHeight="false" outlineLevel="0" collapsed="false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</row>
    <row r="27" customFormat="false" ht="15" hidden="false" customHeight="false" outlineLevel="0" collapsed="false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</row>
    <row r="28" customFormat="false" ht="15" hidden="false" customHeight="false" outlineLevel="0" collapsed="false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</row>
    <row r="29" customFormat="false" ht="15" hidden="false" customHeight="false" outlineLevel="0" collapsed="false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</row>
    <row r="30" customFormat="false" ht="15" hidden="false" customHeight="false" outlineLevel="0" collapsed="false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</row>
    <row r="31" customFormat="false" ht="15" hidden="false" customHeight="false" outlineLevel="0" collapsed="false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</row>
    <row r="32" customFormat="false" ht="24" hidden="false" customHeight="true" outlineLevel="0" collapsed="false">
      <c r="A32" s="90" t="s">
        <v>267</v>
      </c>
      <c r="B32" s="90"/>
      <c r="C32" s="90"/>
      <c r="D32" s="90"/>
      <c r="E32" s="90"/>
      <c r="F32" s="90"/>
      <c r="G32" s="90"/>
      <c r="H32" s="90"/>
      <c r="I32" s="90"/>
      <c r="J32" s="90"/>
      <c r="K32" s="71"/>
      <c r="L32" s="71"/>
      <c r="M32" s="91" t="s">
        <v>268</v>
      </c>
      <c r="N32" s="91"/>
      <c r="O32" s="91"/>
      <c r="P32" s="91"/>
      <c r="Q32" s="91"/>
      <c r="R32" s="91"/>
      <c r="S32" s="91"/>
      <c r="T32" s="91"/>
      <c r="U32" s="91"/>
      <c r="V32" s="91"/>
      <c r="W32" s="71"/>
      <c r="X32" s="71"/>
      <c r="Y32" s="72" t="s">
        <v>269</v>
      </c>
      <c r="Z32" s="72"/>
      <c r="AA32" s="72"/>
      <c r="AB32" s="72"/>
      <c r="AC32" s="72"/>
      <c r="AD32" s="72"/>
      <c r="AE32" s="72"/>
      <c r="AF32" s="72"/>
      <c r="AG32" s="72"/>
      <c r="AH32" s="72"/>
      <c r="AI32" s="71"/>
      <c r="AJ32" s="71"/>
      <c r="AK32" s="92" t="s">
        <v>270</v>
      </c>
      <c r="AL32" s="92"/>
      <c r="AM32" s="92"/>
      <c r="AN32" s="92"/>
      <c r="AO32" s="92"/>
      <c r="AP32" s="92"/>
      <c r="AQ32" s="92"/>
      <c r="AR32" s="92"/>
      <c r="AS32" s="92"/>
      <c r="AT32" s="92"/>
    </row>
    <row r="33" customFormat="false" ht="15.75" hidden="false" customHeight="true" outlineLevel="0" collapsed="false">
      <c r="A33" s="20" t="s">
        <v>14</v>
      </c>
      <c r="B33" s="20" t="s">
        <v>254</v>
      </c>
      <c r="C33" s="20" t="s">
        <v>255</v>
      </c>
      <c r="D33" s="20" t="s">
        <v>256</v>
      </c>
      <c r="E33" s="20" t="s">
        <v>257</v>
      </c>
      <c r="F33" s="20" t="s">
        <v>258</v>
      </c>
      <c r="G33" s="20" t="s">
        <v>259</v>
      </c>
      <c r="H33" s="20" t="s">
        <v>260</v>
      </c>
      <c r="I33" s="20" t="s">
        <v>261</v>
      </c>
      <c r="J33" s="20" t="s">
        <v>262</v>
      </c>
      <c r="K33" s="71"/>
      <c r="L33" s="71"/>
      <c r="M33" s="20" t="s">
        <v>14</v>
      </c>
      <c r="N33" s="20" t="s">
        <v>254</v>
      </c>
      <c r="O33" s="20" t="s">
        <v>255</v>
      </c>
      <c r="P33" s="20" t="s">
        <v>256</v>
      </c>
      <c r="Q33" s="20" t="s">
        <v>257</v>
      </c>
      <c r="R33" s="20" t="s">
        <v>258</v>
      </c>
      <c r="S33" s="20" t="s">
        <v>259</v>
      </c>
      <c r="T33" s="20" t="s">
        <v>260</v>
      </c>
      <c r="U33" s="20" t="s">
        <v>261</v>
      </c>
      <c r="V33" s="20" t="s">
        <v>262</v>
      </c>
      <c r="W33" s="71"/>
      <c r="X33" s="71"/>
      <c r="Y33" s="20" t="s">
        <v>14</v>
      </c>
      <c r="Z33" s="20" t="s">
        <v>254</v>
      </c>
      <c r="AA33" s="20" t="s">
        <v>255</v>
      </c>
      <c r="AB33" s="20" t="s">
        <v>256</v>
      </c>
      <c r="AC33" s="20" t="s">
        <v>257</v>
      </c>
      <c r="AD33" s="20" t="s">
        <v>258</v>
      </c>
      <c r="AE33" s="20" t="s">
        <v>259</v>
      </c>
      <c r="AF33" s="20" t="s">
        <v>260</v>
      </c>
      <c r="AG33" s="20" t="s">
        <v>261</v>
      </c>
      <c r="AH33" s="20" t="s">
        <v>262</v>
      </c>
      <c r="AI33" s="71"/>
      <c r="AJ33" s="71"/>
      <c r="AK33" s="20" t="s">
        <v>14</v>
      </c>
      <c r="AL33" s="20" t="s">
        <v>254</v>
      </c>
      <c r="AM33" s="20" t="s">
        <v>255</v>
      </c>
      <c r="AN33" s="20" t="s">
        <v>256</v>
      </c>
      <c r="AO33" s="20" t="s">
        <v>257</v>
      </c>
      <c r="AP33" s="20" t="s">
        <v>258</v>
      </c>
      <c r="AQ33" s="20" t="s">
        <v>259</v>
      </c>
      <c r="AR33" s="20" t="s">
        <v>260</v>
      </c>
      <c r="AS33" s="20" t="s">
        <v>261</v>
      </c>
      <c r="AT33" s="20" t="s">
        <v>262</v>
      </c>
    </row>
    <row r="34" customFormat="false" ht="16.5" hidden="false" customHeight="true" outlineLevel="0" collapsed="false">
      <c r="A34" s="32" t="n">
        <v>1</v>
      </c>
      <c r="B34" s="63" t="s">
        <v>99</v>
      </c>
      <c r="C34" s="76" t="n">
        <f aca="false">COUNTIFS(FIXTURE!$D$2:$D$73,B34,FIXTURE!$J$2:$J$73,"I",FIXTURE!$E$2:$E$73,"&lt;&gt;")+COUNTIFS(FIXTURE!$G$2:$G$73,B34,FIXTURE!$J$2:$J$73,"I",FIXTURE!$F$2:$F$73,"&lt;&gt;")</f>
        <v>0</v>
      </c>
      <c r="D34" s="76" t="n">
        <f aca="false">SUMPRODUCT((FIXTURE!$D$2:$D$73=B34)*(FIXTURE!$J$2:$J$73="I")*ISNUMBER(FIXTURE!$E$2:$E$73)*(FIXTURE!$E$2:$E$73&gt;FIXTURE!$F$2:$F$73))+SUMPRODUCT((FIXTURE!$G$2:$G$73=B34)*(FIXTURE!$J$2:$J$73="I")*ISNUMBER(FIXTURE!$F$2:$F$73)*(FIXTURE!$F$2:$F$73&gt;FIXTURE!$E$2:$E$73))</f>
        <v>0</v>
      </c>
      <c r="E34" s="76" t="n">
        <f aca="false">SUMPRODUCT((FIXTURE!$D$2:$D$73=B34)*(FIXTURE!$J$2:$J$73="I")*ISNUMBER(FIXTURE!$E$2:$E$73)*(FIXTURE!$E$2:$E$73=FIXTURE!$F$2:$F$73))+SUMPRODUCT((FIXTURE!$G$2:$G$73=B34)*(FIXTURE!$J$2:$J$73="I")*ISNUMBER(FIXTURE!$F$2:$F$73)*(FIXTURE!$F$2:$F$73=FIXTURE!$E$2:$E$73))</f>
        <v>0</v>
      </c>
      <c r="F34" s="76" t="n">
        <f aca="false">C34-D34-E34</f>
        <v>0</v>
      </c>
      <c r="G34" s="77" t="n">
        <f aca="false">SUMPRODUCT((FIXTURE!$D$2:$D$73=B34)*(FIXTURE!$J$2:$J$73="I")*IF(ISNUMBER(FIXTURE!$E$2:$E$73),FIXTURE!$E$2:$E$73,0))+SUMPRODUCT((FIXTURE!$G$2:$G$73=B34)*(FIXTURE!$J$2:$J$73="I")*IF(ISNUMBER(FIXTURE!$F$2:$F$73),FIXTURE!$F$2:$F$73,0))</f>
        <v>0</v>
      </c>
      <c r="H34" s="78" t="n">
        <f aca="false">SUMPRODUCT((FIXTURE!$D$2:$D$73=B34)*(FIXTURE!$J$2:$J$73="I")*IF(ISNUMBER(FIXTURE!$F$2:$F$73),FIXTURE!$F$2:$F$73,0))+SUMPRODUCT((FIXTURE!$G$2:$G$73=B34)*(FIXTURE!$J$2:$J$73="I")*IF(ISNUMBER(FIXTURE!$E$2:$E$73),FIXTURE!$E$2:$E$73,0))</f>
        <v>0</v>
      </c>
      <c r="I34" s="79" t="n">
        <f aca="false">G34-H34</f>
        <v>0</v>
      </c>
      <c r="J34" s="80" t="n">
        <f aca="false">D34*3+E34</f>
        <v>0</v>
      </c>
      <c r="K34" s="71"/>
      <c r="L34" s="71"/>
      <c r="M34" s="32" t="n">
        <v>1</v>
      </c>
      <c r="N34" s="63" t="s">
        <v>101</v>
      </c>
      <c r="O34" s="76" t="n">
        <f aca="false">COUNTIFS(FIXTURE!$D$2:$D$73,N34,FIXTURE!$J$2:$J$73,"J",FIXTURE!$E$2:$E$73,"&lt;&gt;")+COUNTIFS(FIXTURE!$G$2:$G$73,N34,FIXTURE!$J$2:$J$73,"J",FIXTURE!$F$2:$F$73,"&lt;&gt;")</f>
        <v>0</v>
      </c>
      <c r="P34" s="76" t="n">
        <f aca="false">SUMPRODUCT((FIXTURE!$D$2:$D$73=N34)*(FIXTURE!$J$2:$J$73="J")*ISNUMBER(FIXTURE!$E$2:$E$73)*(FIXTURE!$E$2:$E$73&gt;FIXTURE!$F$2:$F$73))+SUMPRODUCT((FIXTURE!$G$2:$G$73=N34)*(FIXTURE!$J$2:$J$73="J")*ISNUMBER(FIXTURE!$F$2:$F$73)*(FIXTURE!$F$2:$F$73&gt;FIXTURE!$E$2:$E$73))</f>
        <v>0</v>
      </c>
      <c r="Q34" s="76" t="n">
        <f aca="false">SUMPRODUCT((FIXTURE!$D$2:$D$73=N34)*(FIXTURE!$J$2:$J$73="J")*ISNUMBER(FIXTURE!$E$2:$E$73)*(FIXTURE!$E$2:$E$73=FIXTURE!$F$2:$F$73))+SUMPRODUCT((FIXTURE!$G$2:$G$73=N34)*(FIXTURE!$J$2:$J$73="J")*ISNUMBER(FIXTURE!$F$2:$F$73)*(FIXTURE!$F$2:$F$73=FIXTURE!$E$2:$E$73))</f>
        <v>0</v>
      </c>
      <c r="R34" s="76" t="n">
        <f aca="false">O34-P34-Q34</f>
        <v>0</v>
      </c>
      <c r="S34" s="77" t="n">
        <f aca="false">SUMPRODUCT((FIXTURE!$D$2:$D$73=N34)*(FIXTURE!$J$2:$J$73="J")*IF(ISNUMBER(FIXTURE!$E$2:$E$73),FIXTURE!$E$2:$E$73,0))+SUMPRODUCT((FIXTURE!$G$2:$G$73=N34)*(FIXTURE!$J$2:$J$73="J")*IF(ISNUMBER(FIXTURE!$F$2:$F$73),FIXTURE!$F$2:$F$73,0))</f>
        <v>0</v>
      </c>
      <c r="T34" s="78" t="n">
        <f aca="false">SUMPRODUCT((FIXTURE!$D$2:$D$73=N34)*(FIXTURE!$J$2:$J$73="J")*IF(ISNUMBER(FIXTURE!$F$2:$F$73),FIXTURE!$F$2:$F$73,0))+SUMPRODUCT((FIXTURE!$G$2:$G$73=N34)*(FIXTURE!$J$2:$J$73="J")*IF(ISNUMBER(FIXTURE!$E$2:$E$73),FIXTURE!$E$2:$E$73,0))</f>
        <v>0</v>
      </c>
      <c r="U34" s="79" t="n">
        <f aca="false">S34-T34</f>
        <v>0</v>
      </c>
      <c r="V34" s="80" t="n">
        <f aca="false">P34*3+Q34</f>
        <v>0</v>
      </c>
      <c r="W34" s="71"/>
      <c r="X34" s="71"/>
      <c r="Y34" s="32" t="n">
        <v>1</v>
      </c>
      <c r="Z34" s="63" t="s">
        <v>103</v>
      </c>
      <c r="AA34" s="76" t="n">
        <f aca="false">COUNTIFS(FIXTURE!$D$2:$D$73,Z34,FIXTURE!$J$2:$J$73,"K",FIXTURE!$E$2:$E$73,"&lt;&gt;")+COUNTIFS(FIXTURE!$G$2:$G$73,Z34,FIXTURE!$J$2:$J$73,"K",FIXTURE!$F$2:$F$73,"&lt;&gt;")</f>
        <v>0</v>
      </c>
      <c r="AB34" s="76" t="n">
        <f aca="false">SUMPRODUCT((FIXTURE!$D$2:$D$73=Z34)*(FIXTURE!$J$2:$J$73="K")*ISNUMBER(FIXTURE!$E$2:$E$73)*(FIXTURE!$E$2:$E$73&gt;FIXTURE!$F$2:$F$73))+SUMPRODUCT((FIXTURE!$G$2:$G$73=Z34)*(FIXTURE!$J$2:$J$73="K")*ISNUMBER(FIXTURE!$F$2:$F$73)*(FIXTURE!$F$2:$F$73&gt;FIXTURE!$E$2:$E$73))</f>
        <v>0</v>
      </c>
      <c r="AC34" s="76" t="n">
        <f aca="false">SUMPRODUCT((FIXTURE!$D$2:$D$73=Z34)*(FIXTURE!$J$2:$J$73="K")*ISNUMBER(FIXTURE!$E$2:$E$73)*(FIXTURE!$E$2:$E$73=FIXTURE!$F$2:$F$73))+SUMPRODUCT((FIXTURE!$G$2:$G$73=Z34)*(FIXTURE!$J$2:$J$73="K")*ISNUMBER(FIXTURE!$F$2:$F$73)*(FIXTURE!$F$2:$F$73=FIXTURE!$E$2:$E$73))</f>
        <v>0</v>
      </c>
      <c r="AD34" s="76" t="n">
        <f aca="false">AA34-AB34-AC34</f>
        <v>0</v>
      </c>
      <c r="AE34" s="77" t="n">
        <f aca="false">SUMPRODUCT((FIXTURE!$D$2:$D$73=Z34)*(FIXTURE!$J$2:$J$73="K")*IF(ISNUMBER(FIXTURE!$E$2:$E$73),FIXTURE!$E$2:$E$73,0))+SUMPRODUCT((FIXTURE!$G$2:$G$73=Z34)*(FIXTURE!$J$2:$J$73="K")*IF(ISNUMBER(FIXTURE!$F$2:$F$73),FIXTURE!$F$2:$F$73,0))</f>
        <v>0</v>
      </c>
      <c r="AF34" s="78" t="n">
        <f aca="false">SUMPRODUCT((FIXTURE!$D$2:$D$73=Z34)*(FIXTURE!$J$2:$J$73="K")*IF(ISNUMBER(FIXTURE!$F$2:$F$73),FIXTURE!$F$2:$F$73,0))+SUMPRODUCT((FIXTURE!$G$2:$G$73=Z34)*(FIXTURE!$J$2:$J$73="K")*IF(ISNUMBER(FIXTURE!$E$2:$E$73),FIXTURE!$E$2:$E$73,0))</f>
        <v>0</v>
      </c>
      <c r="AG34" s="79" t="n">
        <f aca="false">AE34-AF34</f>
        <v>0</v>
      </c>
      <c r="AH34" s="80" t="n">
        <f aca="false">AB34*3+AC34</f>
        <v>0</v>
      </c>
      <c r="AI34" s="71"/>
      <c r="AJ34" s="71"/>
      <c r="AK34" s="32" t="n">
        <v>1</v>
      </c>
      <c r="AL34" s="63" t="s">
        <v>105</v>
      </c>
      <c r="AM34" s="76" t="n">
        <f aca="false">COUNTIFS(FIXTURE!$D$2:$D$73,AL34,FIXTURE!$J$2:$J$73,"L",FIXTURE!$E$2:$E$73,"&lt;&gt;")+COUNTIFS(FIXTURE!$G$2:$G$73,AL34,FIXTURE!$J$2:$J$73,"L",FIXTURE!$F$2:$F$73,"&lt;&gt;")</f>
        <v>0</v>
      </c>
      <c r="AN34" s="76" t="n">
        <f aca="false">SUMPRODUCT((FIXTURE!$D$2:$D$73=AL34)*(FIXTURE!$J$2:$J$73="L")*ISNUMBER(FIXTURE!$E$2:$E$73)*(FIXTURE!$E$2:$E$73&gt;FIXTURE!$F$2:$F$73))+SUMPRODUCT((FIXTURE!$G$2:$G$73=AL34)*(FIXTURE!$J$2:$J$73="L")*ISNUMBER(FIXTURE!$F$2:$F$73)*(FIXTURE!$F$2:$F$73&gt;FIXTURE!$E$2:$E$73))</f>
        <v>0</v>
      </c>
      <c r="AO34" s="76" t="n">
        <f aca="false">SUMPRODUCT((FIXTURE!$D$2:$D$73=AL34)*(FIXTURE!$J$2:$J$73="L")*ISNUMBER(FIXTURE!$E$2:$E$73)*(FIXTURE!$E$2:$E$73=FIXTURE!$F$2:$F$73))+SUMPRODUCT((FIXTURE!$G$2:$G$73=AL34)*(FIXTURE!$J$2:$J$73="L")*ISNUMBER(FIXTURE!$F$2:$F$73)*(FIXTURE!$F$2:$F$73=FIXTURE!$E$2:$E$73))</f>
        <v>0</v>
      </c>
      <c r="AP34" s="76" t="n">
        <f aca="false">AM34-AN34-AO34</f>
        <v>0</v>
      </c>
      <c r="AQ34" s="77" t="n">
        <f aca="false">SUMPRODUCT((FIXTURE!$D$2:$D$73=AL34)*(FIXTURE!$J$2:$J$73="L")*IF(ISNUMBER(FIXTURE!$E$2:$E$73),FIXTURE!$E$2:$E$73,0))+SUMPRODUCT((FIXTURE!$G$2:$G$73=AL34)*(FIXTURE!$J$2:$J$73="L")*IF(ISNUMBER(FIXTURE!$F$2:$F$73),FIXTURE!$F$2:$F$73,0))</f>
        <v>0</v>
      </c>
      <c r="AR34" s="78" t="n">
        <f aca="false">SUMPRODUCT((FIXTURE!$D$2:$D$73=AL34)*(FIXTURE!$J$2:$J$73="L")*IF(ISNUMBER(FIXTURE!$F$2:$F$73),FIXTURE!$F$2:$F$73,0))+SUMPRODUCT((FIXTURE!$G$2:$G$73=AL34)*(FIXTURE!$J$2:$J$73="L")*IF(ISNUMBER(FIXTURE!$E$2:$E$73),FIXTURE!$E$2:$E$73,0))</f>
        <v>0</v>
      </c>
      <c r="AS34" s="79" t="n">
        <f aca="false">AQ34-AR34</f>
        <v>0</v>
      </c>
      <c r="AT34" s="80" t="n">
        <f aca="false">AN34*3+AO34</f>
        <v>0</v>
      </c>
    </row>
    <row r="35" customFormat="false" ht="16.5" hidden="false" customHeight="true" outlineLevel="0" collapsed="false">
      <c r="A35" s="32" t="n">
        <v>2</v>
      </c>
      <c r="B35" s="68" t="s">
        <v>111</v>
      </c>
      <c r="C35" s="81" t="n">
        <f aca="false">COUNTIFS(FIXTURE!$D$2:$D$73,B35,FIXTURE!$J$2:$J$73,"I",FIXTURE!$E$2:$E$73,"&lt;&gt;")+COUNTIFS(FIXTURE!$G$2:$G$73,B35,FIXTURE!$J$2:$J$73,"I",FIXTURE!$F$2:$F$73,"&lt;&gt;")</f>
        <v>0</v>
      </c>
      <c r="D35" s="81" t="n">
        <f aca="false">SUMPRODUCT((FIXTURE!$D$2:$D$73=B35)*(FIXTURE!$J$2:$J$73="I")*ISNUMBER(FIXTURE!$E$2:$E$73)*(FIXTURE!$E$2:$E$73&gt;FIXTURE!$F$2:$F$73))+SUMPRODUCT((FIXTURE!$G$2:$G$73=B35)*(FIXTURE!$J$2:$J$73="I")*ISNUMBER(FIXTURE!$F$2:$F$73)*(FIXTURE!$F$2:$F$73&gt;FIXTURE!$E$2:$E$73))</f>
        <v>0</v>
      </c>
      <c r="E35" s="81" t="n">
        <f aca="false">SUMPRODUCT((FIXTURE!$D$2:$D$73=B35)*(FIXTURE!$J$2:$J$73="I")*ISNUMBER(FIXTURE!$E$2:$E$73)*(FIXTURE!$E$2:$E$73=FIXTURE!$F$2:$F$73))+SUMPRODUCT((FIXTURE!$G$2:$G$73=B35)*(FIXTURE!$J$2:$J$73="I")*ISNUMBER(FIXTURE!$F$2:$F$73)*(FIXTURE!$F$2:$F$73=FIXTURE!$E$2:$E$73))</f>
        <v>0</v>
      </c>
      <c r="F35" s="81" t="n">
        <f aca="false">C35-D35-E35</f>
        <v>0</v>
      </c>
      <c r="G35" s="82" t="n">
        <f aca="false">SUMPRODUCT((FIXTURE!$D$2:$D$73=B35)*(FIXTURE!$J$2:$J$73="I")*IF(ISNUMBER(FIXTURE!$E$2:$E$73),FIXTURE!$E$2:$E$73,0))+SUMPRODUCT((FIXTURE!$G$2:$G$73=B35)*(FIXTURE!$J$2:$J$73="I")*IF(ISNUMBER(FIXTURE!$F$2:$F$73),FIXTURE!$F$2:$F$73,0))</f>
        <v>0</v>
      </c>
      <c r="H35" s="83" t="n">
        <f aca="false">SUMPRODUCT((FIXTURE!$D$2:$D$73=B35)*(FIXTURE!$J$2:$J$73="I")*IF(ISNUMBER(FIXTURE!$F$2:$F$73),FIXTURE!$F$2:$F$73,0))+SUMPRODUCT((FIXTURE!$G$2:$G$73=B35)*(FIXTURE!$J$2:$J$73="I")*IF(ISNUMBER(FIXTURE!$E$2:$E$73),FIXTURE!$E$2:$E$73,0))</f>
        <v>0</v>
      </c>
      <c r="I35" s="84" t="n">
        <f aca="false">G35-H35</f>
        <v>0</v>
      </c>
      <c r="J35" s="85" t="n">
        <f aca="false">D35*3+E35</f>
        <v>0</v>
      </c>
      <c r="K35" s="71"/>
      <c r="L35" s="71"/>
      <c r="M35" s="32" t="n">
        <v>2</v>
      </c>
      <c r="N35" s="68" t="s">
        <v>113</v>
      </c>
      <c r="O35" s="81" t="n">
        <f aca="false">COUNTIFS(FIXTURE!$D$2:$D$73,N35,FIXTURE!$J$2:$J$73,"J",FIXTURE!$E$2:$E$73,"&lt;&gt;")+COUNTIFS(FIXTURE!$G$2:$G$73,N35,FIXTURE!$J$2:$J$73,"J",FIXTURE!$F$2:$F$73,"&lt;&gt;")</f>
        <v>0</v>
      </c>
      <c r="P35" s="81" t="n">
        <f aca="false">SUMPRODUCT((FIXTURE!$D$2:$D$73=N35)*(FIXTURE!$J$2:$J$73="J")*ISNUMBER(FIXTURE!$E$2:$E$73)*(FIXTURE!$E$2:$E$73&gt;FIXTURE!$F$2:$F$73))+SUMPRODUCT((FIXTURE!$G$2:$G$73=N35)*(FIXTURE!$J$2:$J$73="J")*ISNUMBER(FIXTURE!$F$2:$F$73)*(FIXTURE!$F$2:$F$73&gt;FIXTURE!$E$2:$E$73))</f>
        <v>0</v>
      </c>
      <c r="Q35" s="81" t="n">
        <f aca="false">SUMPRODUCT((FIXTURE!$D$2:$D$73=N35)*(FIXTURE!$J$2:$J$73="J")*ISNUMBER(FIXTURE!$E$2:$E$73)*(FIXTURE!$E$2:$E$73=FIXTURE!$F$2:$F$73))+SUMPRODUCT((FIXTURE!$G$2:$G$73=N35)*(FIXTURE!$J$2:$J$73="J")*ISNUMBER(FIXTURE!$F$2:$F$73)*(FIXTURE!$F$2:$F$73=FIXTURE!$E$2:$E$73))</f>
        <v>0</v>
      </c>
      <c r="R35" s="81" t="n">
        <f aca="false">O35-P35-Q35</f>
        <v>0</v>
      </c>
      <c r="S35" s="82" t="n">
        <f aca="false">SUMPRODUCT((FIXTURE!$D$2:$D$73=N35)*(FIXTURE!$J$2:$J$73="J")*IF(ISNUMBER(FIXTURE!$E$2:$E$73),FIXTURE!$E$2:$E$73,0))+SUMPRODUCT((FIXTURE!$G$2:$G$73=N35)*(FIXTURE!$J$2:$J$73="J")*IF(ISNUMBER(FIXTURE!$F$2:$F$73),FIXTURE!$F$2:$F$73,0))</f>
        <v>0</v>
      </c>
      <c r="T35" s="83" t="n">
        <f aca="false">SUMPRODUCT((FIXTURE!$D$2:$D$73=N35)*(FIXTURE!$J$2:$J$73="J")*IF(ISNUMBER(FIXTURE!$F$2:$F$73),FIXTURE!$F$2:$F$73,0))+SUMPRODUCT((FIXTURE!$G$2:$G$73=N35)*(FIXTURE!$J$2:$J$73="J")*IF(ISNUMBER(FIXTURE!$E$2:$E$73),FIXTURE!$E$2:$E$73,0))</f>
        <v>0</v>
      </c>
      <c r="U35" s="84" t="n">
        <f aca="false">S35-T35</f>
        <v>0</v>
      </c>
      <c r="V35" s="85" t="n">
        <f aca="false">P35*3+Q35</f>
        <v>0</v>
      </c>
      <c r="W35" s="71"/>
      <c r="X35" s="71"/>
      <c r="Y35" s="32" t="n">
        <v>2</v>
      </c>
      <c r="Z35" s="68" t="s">
        <v>115</v>
      </c>
      <c r="AA35" s="81" t="n">
        <f aca="false">COUNTIFS(FIXTURE!$D$2:$D$73,Z35,FIXTURE!$J$2:$J$73,"K",FIXTURE!$E$2:$E$73,"&lt;&gt;")+COUNTIFS(FIXTURE!$G$2:$G$73,Z35,FIXTURE!$J$2:$J$73,"K",FIXTURE!$F$2:$F$73,"&lt;&gt;")</f>
        <v>0</v>
      </c>
      <c r="AB35" s="81" t="n">
        <f aca="false">SUMPRODUCT((FIXTURE!$D$2:$D$73=Z35)*(FIXTURE!$J$2:$J$73="K")*ISNUMBER(FIXTURE!$E$2:$E$73)*(FIXTURE!$E$2:$E$73&gt;FIXTURE!$F$2:$F$73))+SUMPRODUCT((FIXTURE!$G$2:$G$73=Z35)*(FIXTURE!$J$2:$J$73="K")*ISNUMBER(FIXTURE!$F$2:$F$73)*(FIXTURE!$F$2:$F$73&gt;FIXTURE!$E$2:$E$73))</f>
        <v>0</v>
      </c>
      <c r="AC35" s="81" t="n">
        <f aca="false">SUMPRODUCT((FIXTURE!$D$2:$D$73=Z35)*(FIXTURE!$J$2:$J$73="K")*ISNUMBER(FIXTURE!$E$2:$E$73)*(FIXTURE!$E$2:$E$73=FIXTURE!$F$2:$F$73))+SUMPRODUCT((FIXTURE!$G$2:$G$73=Z35)*(FIXTURE!$J$2:$J$73="K")*ISNUMBER(FIXTURE!$F$2:$F$73)*(FIXTURE!$F$2:$F$73=FIXTURE!$E$2:$E$73))</f>
        <v>0</v>
      </c>
      <c r="AD35" s="81" t="n">
        <f aca="false">AA35-AB35-AC35</f>
        <v>0</v>
      </c>
      <c r="AE35" s="82" t="n">
        <f aca="false">SUMPRODUCT((FIXTURE!$D$2:$D$73=Z35)*(FIXTURE!$J$2:$J$73="K")*IF(ISNUMBER(FIXTURE!$E$2:$E$73),FIXTURE!$E$2:$E$73,0))+SUMPRODUCT((FIXTURE!$G$2:$G$73=Z35)*(FIXTURE!$J$2:$J$73="K")*IF(ISNUMBER(FIXTURE!$F$2:$F$73),FIXTURE!$F$2:$F$73,0))</f>
        <v>0</v>
      </c>
      <c r="AF35" s="83" t="n">
        <f aca="false">SUMPRODUCT((FIXTURE!$D$2:$D$73=Z35)*(FIXTURE!$J$2:$J$73="K")*IF(ISNUMBER(FIXTURE!$F$2:$F$73),FIXTURE!$F$2:$F$73,0))+SUMPRODUCT((FIXTURE!$G$2:$G$73=Z35)*(FIXTURE!$J$2:$J$73="K")*IF(ISNUMBER(FIXTURE!$E$2:$E$73),FIXTURE!$E$2:$E$73,0))</f>
        <v>0</v>
      </c>
      <c r="AG35" s="84" t="n">
        <f aca="false">AE35-AF35</f>
        <v>0</v>
      </c>
      <c r="AH35" s="85" t="n">
        <f aca="false">AB35*3+AC35</f>
        <v>0</v>
      </c>
      <c r="AI35" s="71"/>
      <c r="AJ35" s="71"/>
      <c r="AK35" s="32" t="n">
        <v>2</v>
      </c>
      <c r="AL35" s="68" t="s">
        <v>117</v>
      </c>
      <c r="AM35" s="81" t="n">
        <f aca="false">COUNTIFS(FIXTURE!$D$2:$D$73,AL35,FIXTURE!$J$2:$J$73,"L",FIXTURE!$E$2:$E$73,"&lt;&gt;")+COUNTIFS(FIXTURE!$G$2:$G$73,AL35,FIXTURE!$J$2:$J$73,"L",FIXTURE!$F$2:$F$73,"&lt;&gt;")</f>
        <v>0</v>
      </c>
      <c r="AN35" s="81" t="n">
        <f aca="false">SUMPRODUCT((FIXTURE!$D$2:$D$73=AL35)*(FIXTURE!$J$2:$J$73="L")*ISNUMBER(FIXTURE!$E$2:$E$73)*(FIXTURE!$E$2:$E$73&gt;FIXTURE!$F$2:$F$73))+SUMPRODUCT((FIXTURE!$G$2:$G$73=AL35)*(FIXTURE!$J$2:$J$73="L")*ISNUMBER(FIXTURE!$F$2:$F$73)*(FIXTURE!$F$2:$F$73&gt;FIXTURE!$E$2:$E$73))</f>
        <v>0</v>
      </c>
      <c r="AO35" s="81" t="n">
        <f aca="false">SUMPRODUCT((FIXTURE!$D$2:$D$73=AL35)*(FIXTURE!$J$2:$J$73="L")*ISNUMBER(FIXTURE!$E$2:$E$73)*(FIXTURE!$E$2:$E$73=FIXTURE!$F$2:$F$73))+SUMPRODUCT((FIXTURE!$G$2:$G$73=AL35)*(FIXTURE!$J$2:$J$73="L")*ISNUMBER(FIXTURE!$F$2:$F$73)*(FIXTURE!$F$2:$F$73=FIXTURE!$E$2:$E$73))</f>
        <v>0</v>
      </c>
      <c r="AP35" s="81" t="n">
        <f aca="false">AM35-AN35-AO35</f>
        <v>0</v>
      </c>
      <c r="AQ35" s="82" t="n">
        <f aca="false">SUMPRODUCT((FIXTURE!$D$2:$D$73=AL35)*(FIXTURE!$J$2:$J$73="L")*IF(ISNUMBER(FIXTURE!$E$2:$E$73),FIXTURE!$E$2:$E$73,0))+SUMPRODUCT((FIXTURE!$G$2:$G$73=AL35)*(FIXTURE!$J$2:$J$73="L")*IF(ISNUMBER(FIXTURE!$F$2:$F$73),FIXTURE!$F$2:$F$73,0))</f>
        <v>0</v>
      </c>
      <c r="AR35" s="83" t="n">
        <f aca="false">SUMPRODUCT((FIXTURE!$D$2:$D$73=AL35)*(FIXTURE!$J$2:$J$73="L")*IF(ISNUMBER(FIXTURE!$F$2:$F$73),FIXTURE!$F$2:$F$73,0))+SUMPRODUCT((FIXTURE!$G$2:$G$73=AL35)*(FIXTURE!$J$2:$J$73="L")*IF(ISNUMBER(FIXTURE!$E$2:$E$73),FIXTURE!$E$2:$E$73,0))</f>
        <v>0</v>
      </c>
      <c r="AS35" s="84" t="n">
        <f aca="false">AQ35-AR35</f>
        <v>0</v>
      </c>
      <c r="AT35" s="85" t="n">
        <f aca="false">AN35*3+AO35</f>
        <v>0</v>
      </c>
    </row>
    <row r="36" customFormat="false" ht="16.5" hidden="false" customHeight="true" outlineLevel="0" collapsed="false">
      <c r="A36" s="32" t="n">
        <v>3</v>
      </c>
      <c r="B36" s="63" t="s">
        <v>123</v>
      </c>
      <c r="C36" s="76" t="n">
        <f aca="false">COUNTIFS(FIXTURE!$D$2:$D$73,B36,FIXTURE!$J$2:$J$73,"I",FIXTURE!$E$2:$E$73,"&lt;&gt;")+COUNTIFS(FIXTURE!$G$2:$G$73,B36,FIXTURE!$J$2:$J$73,"I",FIXTURE!$F$2:$F$73,"&lt;&gt;")</f>
        <v>0</v>
      </c>
      <c r="D36" s="76" t="n">
        <f aca="false">SUMPRODUCT((FIXTURE!$D$2:$D$73=B36)*(FIXTURE!$J$2:$J$73="I")*ISNUMBER(FIXTURE!$E$2:$E$73)*(FIXTURE!$E$2:$E$73&gt;FIXTURE!$F$2:$F$73))+SUMPRODUCT((FIXTURE!$G$2:$G$73=B36)*(FIXTURE!$J$2:$J$73="I")*ISNUMBER(FIXTURE!$F$2:$F$73)*(FIXTURE!$F$2:$F$73&gt;FIXTURE!$E$2:$E$73))</f>
        <v>0</v>
      </c>
      <c r="E36" s="76" t="n">
        <f aca="false">SUMPRODUCT((FIXTURE!$D$2:$D$73=B36)*(FIXTURE!$J$2:$J$73="I")*ISNUMBER(FIXTURE!$E$2:$E$73)*(FIXTURE!$E$2:$E$73=FIXTURE!$F$2:$F$73))+SUMPRODUCT((FIXTURE!$G$2:$G$73=B36)*(FIXTURE!$J$2:$J$73="I")*ISNUMBER(FIXTURE!$F$2:$F$73)*(FIXTURE!$F$2:$F$73=FIXTURE!$E$2:$E$73))</f>
        <v>0</v>
      </c>
      <c r="F36" s="76" t="n">
        <f aca="false">C36-D36-E36</f>
        <v>0</v>
      </c>
      <c r="G36" s="77" t="n">
        <f aca="false">SUMPRODUCT((FIXTURE!$D$2:$D$73=B36)*(FIXTURE!$J$2:$J$73="I")*IF(ISNUMBER(FIXTURE!$E$2:$E$73),FIXTURE!$E$2:$E$73,0))+SUMPRODUCT((FIXTURE!$G$2:$G$73=B36)*(FIXTURE!$J$2:$J$73="I")*IF(ISNUMBER(FIXTURE!$F$2:$F$73),FIXTURE!$F$2:$F$73,0))</f>
        <v>0</v>
      </c>
      <c r="H36" s="78" t="n">
        <f aca="false">SUMPRODUCT((FIXTURE!$D$2:$D$73=B36)*(FIXTURE!$J$2:$J$73="I")*IF(ISNUMBER(FIXTURE!$F$2:$F$73),FIXTURE!$F$2:$F$73,0))+SUMPRODUCT((FIXTURE!$G$2:$G$73=B36)*(FIXTURE!$J$2:$J$73="I")*IF(ISNUMBER(FIXTURE!$E$2:$E$73),FIXTURE!$E$2:$E$73,0))</f>
        <v>0</v>
      </c>
      <c r="I36" s="79" t="n">
        <f aca="false">G36-H36</f>
        <v>0</v>
      </c>
      <c r="J36" s="80" t="n">
        <f aca="false">D36*3+E36</f>
        <v>0</v>
      </c>
      <c r="K36" s="71"/>
      <c r="L36" s="71"/>
      <c r="M36" s="32" t="n">
        <v>3</v>
      </c>
      <c r="N36" s="63" t="s">
        <v>125</v>
      </c>
      <c r="O36" s="76" t="n">
        <f aca="false">COUNTIFS(FIXTURE!$D$2:$D$73,N36,FIXTURE!$J$2:$J$73,"J",FIXTURE!$E$2:$E$73,"&lt;&gt;")+COUNTIFS(FIXTURE!$G$2:$G$73,N36,FIXTURE!$J$2:$J$73,"J",FIXTURE!$F$2:$F$73,"&lt;&gt;")</f>
        <v>0</v>
      </c>
      <c r="P36" s="76" t="n">
        <f aca="false">SUMPRODUCT((FIXTURE!$D$2:$D$73=N36)*(FIXTURE!$J$2:$J$73="J")*ISNUMBER(FIXTURE!$E$2:$E$73)*(FIXTURE!$E$2:$E$73&gt;FIXTURE!$F$2:$F$73))+SUMPRODUCT((FIXTURE!$G$2:$G$73=N36)*(FIXTURE!$J$2:$J$73="J")*ISNUMBER(FIXTURE!$F$2:$F$73)*(FIXTURE!$F$2:$F$73&gt;FIXTURE!$E$2:$E$73))</f>
        <v>0</v>
      </c>
      <c r="Q36" s="76" t="n">
        <f aca="false">SUMPRODUCT((FIXTURE!$D$2:$D$73=N36)*(FIXTURE!$J$2:$J$73="J")*ISNUMBER(FIXTURE!$E$2:$E$73)*(FIXTURE!$E$2:$E$73=FIXTURE!$F$2:$F$73))+SUMPRODUCT((FIXTURE!$G$2:$G$73=N36)*(FIXTURE!$J$2:$J$73="J")*ISNUMBER(FIXTURE!$F$2:$F$73)*(FIXTURE!$F$2:$F$73=FIXTURE!$E$2:$E$73))</f>
        <v>0</v>
      </c>
      <c r="R36" s="76" t="n">
        <f aca="false">O36-P36-Q36</f>
        <v>0</v>
      </c>
      <c r="S36" s="77" t="n">
        <f aca="false">SUMPRODUCT((FIXTURE!$D$2:$D$73=N36)*(FIXTURE!$J$2:$J$73="J")*IF(ISNUMBER(FIXTURE!$E$2:$E$73),FIXTURE!$E$2:$E$73,0))+SUMPRODUCT((FIXTURE!$G$2:$G$73=N36)*(FIXTURE!$J$2:$J$73="J")*IF(ISNUMBER(FIXTURE!$F$2:$F$73),FIXTURE!$F$2:$F$73,0))</f>
        <v>0</v>
      </c>
      <c r="T36" s="78" t="n">
        <f aca="false">SUMPRODUCT((FIXTURE!$D$2:$D$73=N36)*(FIXTURE!$J$2:$J$73="J")*IF(ISNUMBER(FIXTURE!$F$2:$F$73),FIXTURE!$F$2:$F$73,0))+SUMPRODUCT((FIXTURE!$G$2:$G$73=N36)*(FIXTURE!$J$2:$J$73="J")*IF(ISNUMBER(FIXTURE!$E$2:$E$73),FIXTURE!$E$2:$E$73,0))</f>
        <v>0</v>
      </c>
      <c r="U36" s="79" t="n">
        <f aca="false">S36-T36</f>
        <v>0</v>
      </c>
      <c r="V36" s="80" t="n">
        <f aca="false">P36*3+Q36</f>
        <v>0</v>
      </c>
      <c r="W36" s="71"/>
      <c r="X36" s="71"/>
      <c r="Y36" s="32" t="n">
        <v>3</v>
      </c>
      <c r="Z36" s="63" t="s">
        <v>127</v>
      </c>
      <c r="AA36" s="76" t="n">
        <f aca="false">COUNTIFS(FIXTURE!$D$2:$D$73,Z36,FIXTURE!$J$2:$J$73,"K",FIXTURE!$E$2:$E$73,"&lt;&gt;")+COUNTIFS(FIXTURE!$G$2:$G$73,Z36,FIXTURE!$J$2:$J$73,"K",FIXTURE!$F$2:$F$73,"&lt;&gt;")</f>
        <v>0</v>
      </c>
      <c r="AB36" s="76" t="n">
        <f aca="false">SUMPRODUCT((FIXTURE!$D$2:$D$73=Z36)*(FIXTURE!$J$2:$J$73="K")*ISNUMBER(FIXTURE!$E$2:$E$73)*(FIXTURE!$E$2:$E$73&gt;FIXTURE!$F$2:$F$73))+SUMPRODUCT((FIXTURE!$G$2:$G$73=Z36)*(FIXTURE!$J$2:$J$73="K")*ISNUMBER(FIXTURE!$F$2:$F$73)*(FIXTURE!$F$2:$F$73&gt;FIXTURE!$E$2:$E$73))</f>
        <v>0</v>
      </c>
      <c r="AC36" s="76" t="n">
        <f aca="false">SUMPRODUCT((FIXTURE!$D$2:$D$73=Z36)*(FIXTURE!$J$2:$J$73="K")*ISNUMBER(FIXTURE!$E$2:$E$73)*(FIXTURE!$E$2:$E$73=FIXTURE!$F$2:$F$73))+SUMPRODUCT((FIXTURE!$G$2:$G$73=Z36)*(FIXTURE!$J$2:$J$73="K")*ISNUMBER(FIXTURE!$F$2:$F$73)*(FIXTURE!$F$2:$F$73=FIXTURE!$E$2:$E$73))</f>
        <v>0</v>
      </c>
      <c r="AD36" s="76" t="n">
        <f aca="false">AA36-AB36-AC36</f>
        <v>0</v>
      </c>
      <c r="AE36" s="77" t="n">
        <f aca="false">SUMPRODUCT((FIXTURE!$D$2:$D$73=Z36)*(FIXTURE!$J$2:$J$73="K")*IF(ISNUMBER(FIXTURE!$E$2:$E$73),FIXTURE!$E$2:$E$73,0))+SUMPRODUCT((FIXTURE!$G$2:$G$73=Z36)*(FIXTURE!$J$2:$J$73="K")*IF(ISNUMBER(FIXTURE!$F$2:$F$73),FIXTURE!$F$2:$F$73,0))</f>
        <v>0</v>
      </c>
      <c r="AF36" s="78" t="n">
        <f aca="false">SUMPRODUCT((FIXTURE!$D$2:$D$73=Z36)*(FIXTURE!$J$2:$J$73="K")*IF(ISNUMBER(FIXTURE!$F$2:$F$73),FIXTURE!$F$2:$F$73,0))+SUMPRODUCT((FIXTURE!$G$2:$G$73=Z36)*(FIXTURE!$J$2:$J$73="K")*IF(ISNUMBER(FIXTURE!$E$2:$E$73),FIXTURE!$E$2:$E$73,0))</f>
        <v>0</v>
      </c>
      <c r="AG36" s="79" t="n">
        <f aca="false">AE36-AF36</f>
        <v>0</v>
      </c>
      <c r="AH36" s="80" t="n">
        <f aca="false">AB36*3+AC36</f>
        <v>0</v>
      </c>
      <c r="AI36" s="71"/>
      <c r="AJ36" s="71"/>
      <c r="AK36" s="32" t="n">
        <v>3</v>
      </c>
      <c r="AL36" s="63" t="s">
        <v>129</v>
      </c>
      <c r="AM36" s="76" t="n">
        <f aca="false">COUNTIFS(FIXTURE!$D$2:$D$73,AL36,FIXTURE!$J$2:$J$73,"L",FIXTURE!$E$2:$E$73,"&lt;&gt;")+COUNTIFS(FIXTURE!$G$2:$G$73,AL36,FIXTURE!$J$2:$J$73,"L",FIXTURE!$F$2:$F$73,"&lt;&gt;")</f>
        <v>0</v>
      </c>
      <c r="AN36" s="76" t="n">
        <f aca="false">SUMPRODUCT((FIXTURE!$D$2:$D$73=AL36)*(FIXTURE!$J$2:$J$73="L")*ISNUMBER(FIXTURE!$E$2:$E$73)*(FIXTURE!$E$2:$E$73&gt;FIXTURE!$F$2:$F$73))+SUMPRODUCT((FIXTURE!$G$2:$G$73=AL36)*(FIXTURE!$J$2:$J$73="L")*ISNUMBER(FIXTURE!$F$2:$F$73)*(FIXTURE!$F$2:$F$73&gt;FIXTURE!$E$2:$E$73))</f>
        <v>0</v>
      </c>
      <c r="AO36" s="76" t="n">
        <f aca="false">SUMPRODUCT((FIXTURE!$D$2:$D$73=AL36)*(FIXTURE!$J$2:$J$73="L")*ISNUMBER(FIXTURE!$E$2:$E$73)*(FIXTURE!$E$2:$E$73=FIXTURE!$F$2:$F$73))+SUMPRODUCT((FIXTURE!$G$2:$G$73=AL36)*(FIXTURE!$J$2:$J$73="L")*ISNUMBER(FIXTURE!$F$2:$F$73)*(FIXTURE!$F$2:$F$73=FIXTURE!$E$2:$E$73))</f>
        <v>0</v>
      </c>
      <c r="AP36" s="76" t="n">
        <f aca="false">AM36-AN36-AO36</f>
        <v>0</v>
      </c>
      <c r="AQ36" s="77" t="n">
        <f aca="false">SUMPRODUCT((FIXTURE!$D$2:$D$73=AL36)*(FIXTURE!$J$2:$J$73="L")*IF(ISNUMBER(FIXTURE!$E$2:$E$73),FIXTURE!$E$2:$E$73,0))+SUMPRODUCT((FIXTURE!$G$2:$G$73=AL36)*(FIXTURE!$J$2:$J$73="L")*IF(ISNUMBER(FIXTURE!$F$2:$F$73),FIXTURE!$F$2:$F$73,0))</f>
        <v>0</v>
      </c>
      <c r="AR36" s="78" t="n">
        <f aca="false">SUMPRODUCT((FIXTURE!$D$2:$D$73=AL36)*(FIXTURE!$J$2:$J$73="L")*IF(ISNUMBER(FIXTURE!$F$2:$F$73),FIXTURE!$F$2:$F$73,0))+SUMPRODUCT((FIXTURE!$G$2:$G$73=AL36)*(FIXTURE!$J$2:$J$73="L")*IF(ISNUMBER(FIXTURE!$E$2:$E$73),FIXTURE!$E$2:$E$73,0))</f>
        <v>0</v>
      </c>
      <c r="AS36" s="79" t="n">
        <f aca="false">AQ36-AR36</f>
        <v>0</v>
      </c>
      <c r="AT36" s="80" t="n">
        <f aca="false">AN36*3+AO36</f>
        <v>0</v>
      </c>
    </row>
    <row r="37" customFormat="false" ht="16.5" hidden="false" customHeight="true" outlineLevel="0" collapsed="false">
      <c r="A37" s="32" t="n">
        <v>4</v>
      </c>
      <c r="B37" s="68" t="s">
        <v>135</v>
      </c>
      <c r="C37" s="81" t="n">
        <f aca="false">COUNTIFS(FIXTURE!$D$2:$D$73,B37,FIXTURE!$J$2:$J$73,"I",FIXTURE!$E$2:$E$73,"&lt;&gt;")+COUNTIFS(FIXTURE!$G$2:$G$73,B37,FIXTURE!$J$2:$J$73,"I",FIXTURE!$F$2:$F$73,"&lt;&gt;")</f>
        <v>0</v>
      </c>
      <c r="D37" s="81" t="n">
        <f aca="false">SUMPRODUCT((FIXTURE!$D$2:$D$73=B37)*(FIXTURE!$J$2:$J$73="I")*ISNUMBER(FIXTURE!$E$2:$E$73)*(FIXTURE!$E$2:$E$73&gt;FIXTURE!$F$2:$F$73))+SUMPRODUCT((FIXTURE!$G$2:$G$73=B37)*(FIXTURE!$J$2:$J$73="I")*ISNUMBER(FIXTURE!$F$2:$F$73)*(FIXTURE!$F$2:$F$73&gt;FIXTURE!$E$2:$E$73))</f>
        <v>0</v>
      </c>
      <c r="E37" s="81" t="n">
        <f aca="false">SUMPRODUCT((FIXTURE!$D$2:$D$73=B37)*(FIXTURE!$J$2:$J$73="I")*ISNUMBER(FIXTURE!$E$2:$E$73)*(FIXTURE!$E$2:$E$73=FIXTURE!$F$2:$F$73))+SUMPRODUCT((FIXTURE!$G$2:$G$73=B37)*(FIXTURE!$J$2:$J$73="I")*ISNUMBER(FIXTURE!$F$2:$F$73)*(FIXTURE!$F$2:$F$73=FIXTURE!$E$2:$E$73))</f>
        <v>0</v>
      </c>
      <c r="F37" s="81" t="n">
        <f aca="false">C37-D37-E37</f>
        <v>0</v>
      </c>
      <c r="G37" s="82" t="n">
        <f aca="false">SUMPRODUCT((FIXTURE!$D$2:$D$73=B37)*(FIXTURE!$J$2:$J$73="I")*IF(ISNUMBER(FIXTURE!$E$2:$E$73),FIXTURE!$E$2:$E$73,0))+SUMPRODUCT((FIXTURE!$G$2:$G$73=B37)*(FIXTURE!$J$2:$J$73="I")*IF(ISNUMBER(FIXTURE!$F$2:$F$73),FIXTURE!$F$2:$F$73,0))</f>
        <v>0</v>
      </c>
      <c r="H37" s="83" t="n">
        <f aca="false">SUMPRODUCT((FIXTURE!$D$2:$D$73=B37)*(FIXTURE!$J$2:$J$73="I")*IF(ISNUMBER(FIXTURE!$F$2:$F$73),FIXTURE!$F$2:$F$73,0))+SUMPRODUCT((FIXTURE!$G$2:$G$73=B37)*(FIXTURE!$J$2:$J$73="I")*IF(ISNUMBER(FIXTURE!$E$2:$E$73),FIXTURE!$E$2:$E$73,0))</f>
        <v>0</v>
      </c>
      <c r="I37" s="84" t="n">
        <f aca="false">G37-H37</f>
        <v>0</v>
      </c>
      <c r="J37" s="85" t="n">
        <f aca="false">D37*3+E37</f>
        <v>0</v>
      </c>
      <c r="K37" s="71"/>
      <c r="L37" s="71"/>
      <c r="M37" s="32" t="n">
        <v>4</v>
      </c>
      <c r="N37" s="68" t="s">
        <v>137</v>
      </c>
      <c r="O37" s="81" t="n">
        <f aca="false">COUNTIFS(FIXTURE!$D$2:$D$73,N37,FIXTURE!$J$2:$J$73,"J",FIXTURE!$E$2:$E$73,"&lt;&gt;")+COUNTIFS(FIXTURE!$G$2:$G$73,N37,FIXTURE!$J$2:$J$73,"J",FIXTURE!$F$2:$F$73,"&lt;&gt;")</f>
        <v>0</v>
      </c>
      <c r="P37" s="81" t="n">
        <f aca="false">SUMPRODUCT((FIXTURE!$D$2:$D$73=N37)*(FIXTURE!$J$2:$J$73="J")*ISNUMBER(FIXTURE!$E$2:$E$73)*(FIXTURE!$E$2:$E$73&gt;FIXTURE!$F$2:$F$73))+SUMPRODUCT((FIXTURE!$G$2:$G$73=N37)*(FIXTURE!$J$2:$J$73="J")*ISNUMBER(FIXTURE!$F$2:$F$73)*(FIXTURE!$F$2:$F$73&gt;FIXTURE!$E$2:$E$73))</f>
        <v>0</v>
      </c>
      <c r="Q37" s="81" t="n">
        <f aca="false">SUMPRODUCT((FIXTURE!$D$2:$D$73=N37)*(FIXTURE!$J$2:$J$73="J")*ISNUMBER(FIXTURE!$E$2:$E$73)*(FIXTURE!$E$2:$E$73=FIXTURE!$F$2:$F$73))+SUMPRODUCT((FIXTURE!$G$2:$G$73=N37)*(FIXTURE!$J$2:$J$73="J")*ISNUMBER(FIXTURE!$F$2:$F$73)*(FIXTURE!$F$2:$F$73=FIXTURE!$E$2:$E$73))</f>
        <v>0</v>
      </c>
      <c r="R37" s="81" t="n">
        <f aca="false">O37-P37-Q37</f>
        <v>0</v>
      </c>
      <c r="S37" s="82" t="n">
        <f aca="false">SUMPRODUCT((FIXTURE!$D$2:$D$73=N37)*(FIXTURE!$J$2:$J$73="J")*IF(ISNUMBER(FIXTURE!$E$2:$E$73),FIXTURE!$E$2:$E$73,0))+SUMPRODUCT((FIXTURE!$G$2:$G$73=N37)*(FIXTURE!$J$2:$J$73="J")*IF(ISNUMBER(FIXTURE!$F$2:$F$73),FIXTURE!$F$2:$F$73,0))</f>
        <v>0</v>
      </c>
      <c r="T37" s="83" t="n">
        <f aca="false">SUMPRODUCT((FIXTURE!$D$2:$D$73=N37)*(FIXTURE!$J$2:$J$73="J")*IF(ISNUMBER(FIXTURE!$F$2:$F$73),FIXTURE!$F$2:$F$73,0))+SUMPRODUCT((FIXTURE!$G$2:$G$73=N37)*(FIXTURE!$J$2:$J$73="J")*IF(ISNUMBER(FIXTURE!$E$2:$E$73),FIXTURE!$E$2:$E$73,0))</f>
        <v>0</v>
      </c>
      <c r="U37" s="84" t="n">
        <f aca="false">S37-T37</f>
        <v>0</v>
      </c>
      <c r="V37" s="85" t="n">
        <f aca="false">P37*3+Q37</f>
        <v>0</v>
      </c>
      <c r="W37" s="71"/>
      <c r="X37" s="71"/>
      <c r="Y37" s="32" t="n">
        <v>4</v>
      </c>
      <c r="Z37" s="68" t="s">
        <v>139</v>
      </c>
      <c r="AA37" s="81" t="n">
        <f aca="false">COUNTIFS(FIXTURE!$D$2:$D$73,Z37,FIXTURE!$J$2:$J$73,"K",FIXTURE!$E$2:$E$73,"&lt;&gt;")+COUNTIFS(FIXTURE!$G$2:$G$73,Z37,FIXTURE!$J$2:$J$73,"K",FIXTURE!$F$2:$F$73,"&lt;&gt;")</f>
        <v>0</v>
      </c>
      <c r="AB37" s="81" t="n">
        <f aca="false">SUMPRODUCT((FIXTURE!$D$2:$D$73=Z37)*(FIXTURE!$J$2:$J$73="K")*ISNUMBER(FIXTURE!$E$2:$E$73)*(FIXTURE!$E$2:$E$73&gt;FIXTURE!$F$2:$F$73))+SUMPRODUCT((FIXTURE!$G$2:$G$73=Z37)*(FIXTURE!$J$2:$J$73="K")*ISNUMBER(FIXTURE!$F$2:$F$73)*(FIXTURE!$F$2:$F$73&gt;FIXTURE!$E$2:$E$73))</f>
        <v>0</v>
      </c>
      <c r="AC37" s="81" t="n">
        <f aca="false">SUMPRODUCT((FIXTURE!$D$2:$D$73=Z37)*(FIXTURE!$J$2:$J$73="K")*ISNUMBER(FIXTURE!$E$2:$E$73)*(FIXTURE!$E$2:$E$73=FIXTURE!$F$2:$F$73))+SUMPRODUCT((FIXTURE!$G$2:$G$73=Z37)*(FIXTURE!$J$2:$J$73="K")*ISNUMBER(FIXTURE!$F$2:$F$73)*(FIXTURE!$F$2:$F$73=FIXTURE!$E$2:$E$73))</f>
        <v>0</v>
      </c>
      <c r="AD37" s="81" t="n">
        <f aca="false">AA37-AB37-AC37</f>
        <v>0</v>
      </c>
      <c r="AE37" s="82" t="n">
        <f aca="false">SUMPRODUCT((FIXTURE!$D$2:$D$73=Z37)*(FIXTURE!$J$2:$J$73="K")*IF(ISNUMBER(FIXTURE!$E$2:$E$73),FIXTURE!$E$2:$E$73,0))+SUMPRODUCT((FIXTURE!$G$2:$G$73=Z37)*(FIXTURE!$J$2:$J$73="K")*IF(ISNUMBER(FIXTURE!$F$2:$F$73),FIXTURE!$F$2:$F$73,0))</f>
        <v>0</v>
      </c>
      <c r="AF37" s="83" t="n">
        <f aca="false">SUMPRODUCT((FIXTURE!$D$2:$D$73=Z37)*(FIXTURE!$J$2:$J$73="K")*IF(ISNUMBER(FIXTURE!$F$2:$F$73),FIXTURE!$F$2:$F$73,0))+SUMPRODUCT((FIXTURE!$G$2:$G$73=Z37)*(FIXTURE!$J$2:$J$73="K")*IF(ISNUMBER(FIXTURE!$E$2:$E$73),FIXTURE!$E$2:$E$73,0))</f>
        <v>0</v>
      </c>
      <c r="AG37" s="84" t="n">
        <f aca="false">AE37-AF37</f>
        <v>0</v>
      </c>
      <c r="AH37" s="85" t="n">
        <f aca="false">AB37*3+AC37</f>
        <v>0</v>
      </c>
      <c r="AI37" s="71"/>
      <c r="AJ37" s="71"/>
      <c r="AK37" s="32" t="n">
        <v>4</v>
      </c>
      <c r="AL37" s="68" t="s">
        <v>141</v>
      </c>
      <c r="AM37" s="81" t="n">
        <f aca="false">COUNTIFS(FIXTURE!$D$2:$D$73,AL37,FIXTURE!$J$2:$J$73,"L",FIXTURE!$E$2:$E$73,"&lt;&gt;")+COUNTIFS(FIXTURE!$G$2:$G$73,AL37,FIXTURE!$J$2:$J$73,"L",FIXTURE!$F$2:$F$73,"&lt;&gt;")</f>
        <v>0</v>
      </c>
      <c r="AN37" s="81" t="n">
        <f aca="false">SUMPRODUCT((FIXTURE!$D$2:$D$73=AL37)*(FIXTURE!$J$2:$J$73="L")*ISNUMBER(FIXTURE!$E$2:$E$73)*(FIXTURE!$E$2:$E$73&gt;FIXTURE!$F$2:$F$73))+SUMPRODUCT((FIXTURE!$G$2:$G$73=AL37)*(FIXTURE!$J$2:$J$73="L")*ISNUMBER(FIXTURE!$F$2:$F$73)*(FIXTURE!$F$2:$F$73&gt;FIXTURE!$E$2:$E$73))</f>
        <v>0</v>
      </c>
      <c r="AO37" s="81" t="n">
        <f aca="false">SUMPRODUCT((FIXTURE!$D$2:$D$73=AL37)*(FIXTURE!$J$2:$J$73="L")*ISNUMBER(FIXTURE!$E$2:$E$73)*(FIXTURE!$E$2:$E$73=FIXTURE!$F$2:$F$73))+SUMPRODUCT((FIXTURE!$G$2:$G$73=AL37)*(FIXTURE!$J$2:$J$73="L")*ISNUMBER(FIXTURE!$F$2:$F$73)*(FIXTURE!$F$2:$F$73=FIXTURE!$E$2:$E$73))</f>
        <v>0</v>
      </c>
      <c r="AP37" s="81" t="n">
        <f aca="false">AM37-AN37-AO37</f>
        <v>0</v>
      </c>
      <c r="AQ37" s="82" t="n">
        <f aca="false">SUMPRODUCT((FIXTURE!$D$2:$D$73=AL37)*(FIXTURE!$J$2:$J$73="L")*IF(ISNUMBER(FIXTURE!$E$2:$E$73),FIXTURE!$E$2:$E$73,0))+SUMPRODUCT((FIXTURE!$G$2:$G$73=AL37)*(FIXTURE!$J$2:$J$73="L")*IF(ISNUMBER(FIXTURE!$F$2:$F$73),FIXTURE!$F$2:$F$73,0))</f>
        <v>0</v>
      </c>
      <c r="AR37" s="83" t="n">
        <f aca="false">SUMPRODUCT((FIXTURE!$D$2:$D$73=AL37)*(FIXTURE!$J$2:$J$73="L")*IF(ISNUMBER(FIXTURE!$F$2:$F$73),FIXTURE!$F$2:$F$73,0))+SUMPRODUCT((FIXTURE!$G$2:$G$73=AL37)*(FIXTURE!$J$2:$J$73="L")*IF(ISNUMBER(FIXTURE!$E$2:$E$73),FIXTURE!$E$2:$E$73,0))</f>
        <v>0</v>
      </c>
      <c r="AS37" s="84" t="n">
        <f aca="false">AQ37-AR37</f>
        <v>0</v>
      </c>
      <c r="AT37" s="85" t="n">
        <f aca="false">AN37*3+AO37</f>
        <v>0</v>
      </c>
    </row>
    <row r="38" customFormat="false" ht="7.5" hidden="false" customHeight="true" outlineLevel="0" collapsed="false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</row>
    <row r="39" customFormat="false" ht="15" hidden="false" customHeight="false" outlineLevel="0" collapsed="false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</row>
    <row r="40" customFormat="false" ht="15" hidden="false" customHeight="false" outlineLevel="0" collapsed="false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</row>
    <row r="41" customFormat="false" ht="15" hidden="false" customHeight="false" outlineLevel="0" collapsed="false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</row>
    <row r="42" customFormat="false" ht="15" hidden="false" customHeight="false" outlineLevel="0" collapsed="false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</row>
    <row r="43" customFormat="false" ht="15" hidden="false" customHeight="false" outlineLevel="0" collapsed="false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</row>
    <row r="44" customFormat="false" ht="15" hidden="false" customHeight="false" outlineLevel="0" collapsed="false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</row>
    <row r="45" customFormat="false" ht="15" hidden="false" customHeight="false" outlineLevel="0" collapsed="false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</row>
    <row r="46" customFormat="false" ht="15" hidden="false" customHeight="false" outlineLevel="0" collapsed="false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</row>
    <row r="47" customFormat="false" ht="15" hidden="false" customHeight="false" outlineLevel="0" collapsed="false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</row>
    <row r="48" customFormat="false" ht="15" hidden="false" customHeight="false" outlineLevel="0" collapsed="false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</row>
    <row r="49" customFormat="false" ht="15" hidden="false" customHeight="false" outlineLevel="0" collapsed="false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</row>
    <row r="50" customFormat="false" ht="15" hidden="false" customHeight="false" outlineLevel="0" collapsed="false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</row>
    <row r="51" customFormat="false" ht="15" hidden="false" customHeight="false" outlineLevel="0" collapsed="false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</row>
    <row r="52" customFormat="false" ht="15" hidden="false" customHeight="false" outlineLevel="0" collapsed="false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</row>
    <row r="53" customFormat="false" ht="15" hidden="false" customHeight="false" outlineLevel="0" collapsed="false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</row>
    <row r="54" customFormat="false" ht="15" hidden="false" customHeight="false" outlineLevel="0" collapsed="false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</row>
    <row r="55" customFormat="false" ht="15" hidden="false" customHeight="false" outlineLevel="0" collapsed="false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</row>
    <row r="56" customFormat="false" ht="15" hidden="false" customHeight="false" outlineLevel="0" collapsed="false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</row>
    <row r="57" customFormat="false" ht="15" hidden="false" customHeight="false" outlineLevel="0" collapsed="false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</row>
    <row r="58" customFormat="false" ht="15" hidden="false" customHeight="false" outlineLevel="0" collapsed="false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</row>
    <row r="59" customFormat="false" ht="15" hidden="false" customHeight="false" outlineLevel="0" collapsed="false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</row>
    <row r="60" customFormat="false" ht="15" hidden="false" customHeight="false" outlineLevel="0" collapsed="false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</row>
  </sheetData>
  <mergeCells count="14">
    <mergeCell ref="A1:AN1"/>
    <mergeCell ref="A2:AN2"/>
    <mergeCell ref="A4:J4"/>
    <mergeCell ref="M4:V4"/>
    <mergeCell ref="Y4:AH4"/>
    <mergeCell ref="AK4:AT4"/>
    <mergeCell ref="A18:J18"/>
    <mergeCell ref="M18:V18"/>
    <mergeCell ref="Y18:AH18"/>
    <mergeCell ref="AK18:AT18"/>
    <mergeCell ref="A32:J32"/>
    <mergeCell ref="M32:V32"/>
    <mergeCell ref="Y32:AH32"/>
    <mergeCell ref="AK32:AT32"/>
  </mergeCells>
  <conditionalFormatting sqref="J6:J9">
    <cfRule type="expression" priority="2" aboveAverage="0" equalAverage="0" bottom="0" percent="0" rank="0" text="" dxfId="3">
      <formula>RANK(J6,$J$6:$J$9,0)&lt;=2</formula>
    </cfRule>
    <cfRule type="expression" priority="3" aboveAverage="0" equalAverage="0" bottom="0" percent="0" rank="0" text="" dxfId="3">
      <formula>RANK(J7,$J$6:$J$9,0)&lt;=2</formula>
    </cfRule>
    <cfRule type="expression" priority="4" aboveAverage="0" equalAverage="0" bottom="0" percent="0" rank="0" text="" dxfId="3">
      <formula>RANK(J8,$J$6:$J$9,0)&lt;=2</formula>
    </cfRule>
    <cfRule type="expression" priority="5" aboveAverage="0" equalAverage="0" bottom="0" percent="0" rank="0" text="" dxfId="3">
      <formula>RANK(J9,$J$6:$J$9,0)&lt;=2</formula>
    </cfRule>
  </conditionalFormatting>
  <conditionalFormatting sqref="V6:V9">
    <cfRule type="expression" priority="6" aboveAverage="0" equalAverage="0" bottom="0" percent="0" rank="0" text="" dxfId="3">
      <formula>RANK(V6,$V$6:$V$9,0)&lt;=2</formula>
    </cfRule>
    <cfRule type="expression" priority="7" aboveAverage="0" equalAverage="0" bottom="0" percent="0" rank="0" text="" dxfId="3">
      <formula>RANK(V7,$V$6:$V$9,0)&lt;=2</formula>
    </cfRule>
    <cfRule type="expression" priority="8" aboveAverage="0" equalAverage="0" bottom="0" percent="0" rank="0" text="" dxfId="3">
      <formula>RANK(V8,$V$6:$V$9,0)&lt;=2</formula>
    </cfRule>
    <cfRule type="expression" priority="9" aboveAverage="0" equalAverage="0" bottom="0" percent="0" rank="0" text="" dxfId="3">
      <formula>RANK(V9,$V$6:$V$9,0)&lt;=2</formula>
    </cfRule>
  </conditionalFormatting>
  <conditionalFormatting sqref="AH6:AH9">
    <cfRule type="expression" priority="10" aboveAverage="0" equalAverage="0" bottom="0" percent="0" rank="0" text="" dxfId="3">
      <formula>RANK(AH6,$AH$6:$AH$9,0)&lt;=2</formula>
    </cfRule>
    <cfRule type="expression" priority="11" aboveAverage="0" equalAverage="0" bottom="0" percent="0" rank="0" text="" dxfId="3">
      <formula>RANK(AH7,$AH$6:$AH$9,0)&lt;=2</formula>
    </cfRule>
    <cfRule type="expression" priority="12" aboveAverage="0" equalAverage="0" bottom="0" percent="0" rank="0" text="" dxfId="3">
      <formula>RANK(AH8,$AH$6:$AH$9,0)&lt;=2</formula>
    </cfRule>
    <cfRule type="expression" priority="13" aboveAverage="0" equalAverage="0" bottom="0" percent="0" rank="0" text="" dxfId="3">
      <formula>RANK(AH9,$AH$6:$AH$9,0)&lt;=2</formula>
    </cfRule>
  </conditionalFormatting>
  <conditionalFormatting sqref="AT6:AT9">
    <cfRule type="expression" priority="14" aboveAverage="0" equalAverage="0" bottom="0" percent="0" rank="0" text="" dxfId="3">
      <formula>RANK(AT6,$AT$6:$AT$9,0)&lt;=2</formula>
    </cfRule>
    <cfRule type="expression" priority="15" aboveAverage="0" equalAverage="0" bottom="0" percent="0" rank="0" text="" dxfId="3">
      <formula>RANK(AT7,$AT$6:$AT$9,0)&lt;=2</formula>
    </cfRule>
    <cfRule type="expression" priority="16" aboveAverage="0" equalAverage="0" bottom="0" percent="0" rank="0" text="" dxfId="3">
      <formula>RANK(AT8,$AT$6:$AT$9,0)&lt;=2</formula>
    </cfRule>
    <cfRule type="expression" priority="17" aboveAverage="0" equalAverage="0" bottom="0" percent="0" rank="0" text="" dxfId="3">
      <formula>RANK(AT9,$AT$6:$AT$9,0)&lt;=2</formula>
    </cfRule>
  </conditionalFormatting>
  <conditionalFormatting sqref="J20:J23">
    <cfRule type="expression" priority="18" aboveAverage="0" equalAverage="0" bottom="0" percent="0" rank="0" text="" dxfId="3">
      <formula>RANK(J20,$J$20:$J$23,0)&lt;=2</formula>
    </cfRule>
    <cfRule type="expression" priority="19" aboveAverage="0" equalAverage="0" bottom="0" percent="0" rank="0" text="" dxfId="3">
      <formula>RANK(J21,$J$20:$J$23,0)&lt;=2</formula>
    </cfRule>
    <cfRule type="expression" priority="20" aboveAverage="0" equalAverage="0" bottom="0" percent="0" rank="0" text="" dxfId="3">
      <formula>RANK(J22,$J$20:$J$23,0)&lt;=2</formula>
    </cfRule>
    <cfRule type="expression" priority="21" aboveAverage="0" equalAverage="0" bottom="0" percent="0" rank="0" text="" dxfId="3">
      <formula>RANK(J23,$J$20:$J$23,0)&lt;=2</formula>
    </cfRule>
  </conditionalFormatting>
  <conditionalFormatting sqref="V20:V23">
    <cfRule type="expression" priority="22" aboveAverage="0" equalAverage="0" bottom="0" percent="0" rank="0" text="" dxfId="3">
      <formula>RANK(V20,$V$20:$V$23,0)&lt;=2</formula>
    </cfRule>
    <cfRule type="expression" priority="23" aboveAverage="0" equalAverage="0" bottom="0" percent="0" rank="0" text="" dxfId="3">
      <formula>RANK(V21,$V$20:$V$23,0)&lt;=2</formula>
    </cfRule>
    <cfRule type="expression" priority="24" aboveAverage="0" equalAverage="0" bottom="0" percent="0" rank="0" text="" dxfId="3">
      <formula>RANK(V22,$V$20:$V$23,0)&lt;=2</formula>
    </cfRule>
    <cfRule type="expression" priority="25" aboveAverage="0" equalAverage="0" bottom="0" percent="0" rank="0" text="" dxfId="3">
      <formula>RANK(V23,$V$20:$V$23,0)&lt;=2</formula>
    </cfRule>
  </conditionalFormatting>
  <conditionalFormatting sqref="AH20:AH23">
    <cfRule type="expression" priority="26" aboveAverage="0" equalAverage="0" bottom="0" percent="0" rank="0" text="" dxfId="3">
      <formula>RANK(AH20,$AH$20:$AH$23,0)&lt;=2</formula>
    </cfRule>
    <cfRule type="expression" priority="27" aboveAverage="0" equalAverage="0" bottom="0" percent="0" rank="0" text="" dxfId="3">
      <formula>RANK(AH21,$AH$20:$AH$23,0)&lt;=2</formula>
    </cfRule>
    <cfRule type="expression" priority="28" aboveAverage="0" equalAverage="0" bottom="0" percent="0" rank="0" text="" dxfId="3">
      <formula>RANK(AH22,$AH$20:$AH$23,0)&lt;=2</formula>
    </cfRule>
    <cfRule type="expression" priority="29" aboveAverage="0" equalAverage="0" bottom="0" percent="0" rank="0" text="" dxfId="3">
      <formula>RANK(AH23,$AH$20:$AH$23,0)&lt;=2</formula>
    </cfRule>
  </conditionalFormatting>
  <conditionalFormatting sqref="AT20:AT23">
    <cfRule type="expression" priority="30" aboveAverage="0" equalAverage="0" bottom="0" percent="0" rank="0" text="" dxfId="3">
      <formula>RANK(AT20,$AT$20:$AT$23,0)&lt;=2</formula>
    </cfRule>
    <cfRule type="expression" priority="31" aboveAverage="0" equalAverage="0" bottom="0" percent="0" rank="0" text="" dxfId="3">
      <formula>RANK(AT21,$AT$20:$AT$23,0)&lt;=2</formula>
    </cfRule>
    <cfRule type="expression" priority="32" aboveAverage="0" equalAverage="0" bottom="0" percent="0" rank="0" text="" dxfId="3">
      <formula>RANK(AT22,$AT$20:$AT$23,0)&lt;=2</formula>
    </cfRule>
    <cfRule type="expression" priority="33" aboveAverage="0" equalAverage="0" bottom="0" percent="0" rank="0" text="" dxfId="3">
      <formula>RANK(AT23,$AT$20:$AT$23,0)&lt;=2</formula>
    </cfRule>
  </conditionalFormatting>
  <conditionalFormatting sqref="J34:J37">
    <cfRule type="expression" priority="34" aboveAverage="0" equalAverage="0" bottom="0" percent="0" rank="0" text="" dxfId="3">
      <formula>RANK(J34,$J$34:$J$37,0)&lt;=2</formula>
    </cfRule>
    <cfRule type="expression" priority="35" aboveAverage="0" equalAverage="0" bottom="0" percent="0" rank="0" text="" dxfId="3">
      <formula>RANK(J35,$J$34:$J$37,0)&lt;=2</formula>
    </cfRule>
    <cfRule type="expression" priority="36" aboveAverage="0" equalAverage="0" bottom="0" percent="0" rank="0" text="" dxfId="3">
      <formula>RANK(J36,$J$34:$J$37,0)&lt;=2</formula>
    </cfRule>
    <cfRule type="expression" priority="37" aboveAverage="0" equalAverage="0" bottom="0" percent="0" rank="0" text="" dxfId="3">
      <formula>RANK(J37,$J$34:$J$37,0)&lt;=2</formula>
    </cfRule>
  </conditionalFormatting>
  <conditionalFormatting sqref="V34:V37">
    <cfRule type="expression" priority="38" aboveAverage="0" equalAverage="0" bottom="0" percent="0" rank="0" text="" dxfId="3">
      <formula>RANK(V34,$V$34:$V$37,0)&lt;=2</formula>
    </cfRule>
    <cfRule type="expression" priority="39" aboveAverage="0" equalAverage="0" bottom="0" percent="0" rank="0" text="" dxfId="3">
      <formula>RANK(V35,$V$34:$V$37,0)&lt;=2</formula>
    </cfRule>
    <cfRule type="expression" priority="40" aboveAverage="0" equalAverage="0" bottom="0" percent="0" rank="0" text="" dxfId="3">
      <formula>RANK(V36,$V$34:$V$37,0)&lt;=2</formula>
    </cfRule>
    <cfRule type="expression" priority="41" aboveAverage="0" equalAverage="0" bottom="0" percent="0" rank="0" text="" dxfId="3">
      <formula>RANK(V37,$V$34:$V$37,0)&lt;=2</formula>
    </cfRule>
  </conditionalFormatting>
  <conditionalFormatting sqref="AH34:AH37">
    <cfRule type="expression" priority="42" aboveAverage="0" equalAverage="0" bottom="0" percent="0" rank="0" text="" dxfId="3">
      <formula>RANK(AH34,$AH$34:$AH$37,0)&lt;=2</formula>
    </cfRule>
    <cfRule type="expression" priority="43" aboveAverage="0" equalAverage="0" bottom="0" percent="0" rank="0" text="" dxfId="3">
      <formula>RANK(AH35,$AH$34:$AH$37,0)&lt;=2</formula>
    </cfRule>
    <cfRule type="expression" priority="44" aboveAverage="0" equalAverage="0" bottom="0" percent="0" rank="0" text="" dxfId="3">
      <formula>RANK(AH36,$AH$34:$AH$37,0)&lt;=2</formula>
    </cfRule>
    <cfRule type="expression" priority="45" aboveAverage="0" equalAverage="0" bottom="0" percent="0" rank="0" text="" dxfId="3">
      <formula>RANK(AH37,$AH$34:$AH$37,0)&lt;=2</formula>
    </cfRule>
  </conditionalFormatting>
  <conditionalFormatting sqref="AT34:AT37">
    <cfRule type="expression" priority="46" aboveAverage="0" equalAverage="0" bottom="0" percent="0" rank="0" text="" dxfId="3">
      <formula>RANK(AT34,$AT$34:$AT$37,0)&lt;=2</formula>
    </cfRule>
    <cfRule type="expression" priority="47" aboveAverage="0" equalAverage="0" bottom="0" percent="0" rank="0" text="" dxfId="3">
      <formula>RANK(AT35,$AT$34:$AT$37,0)&lt;=2</formula>
    </cfRule>
    <cfRule type="expression" priority="48" aboveAverage="0" equalAverage="0" bottom="0" percent="0" rank="0" text="" dxfId="3">
      <formula>RANK(AT36,$AT$34:$AT$37,0)&lt;=2</formula>
    </cfRule>
    <cfRule type="expression" priority="49" aboveAverage="0" equalAverage="0" bottom="0" percent="0" rank="0" text="" dxfId="3">
      <formula>RANK(AT37,$AT$34:$AT$37,0)&lt;=2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F4444"/>
    <pageSetUpPr fitToPage="false"/>
  </sheetPr>
  <dimension ref="A1:AD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3" min="1" style="0" width="14"/>
    <col collapsed="false" customWidth="true" hidden="false" outlineLevel="0" max="27" min="24" style="0" width="16"/>
    <col collapsed="false" customWidth="true" hidden="false" outlineLevel="0" max="30" min="29" style="0" width="16"/>
  </cols>
  <sheetData>
    <row r="1" customFormat="false" ht="30" hidden="false" customHeight="true" outlineLevel="0" collapsed="false">
      <c r="A1" s="93" t="s">
        <v>271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customFormat="false" ht="21.75" hidden="false" customHeight="true" outlineLevel="0" collapsed="false">
      <c r="A2" s="94" t="s">
        <v>272</v>
      </c>
      <c r="B2" s="94"/>
      <c r="C2" s="94"/>
      <c r="D2" s="94"/>
      <c r="E2" s="71"/>
      <c r="F2" s="95" t="s">
        <v>273</v>
      </c>
      <c r="G2" s="95"/>
      <c r="H2" s="95"/>
      <c r="I2" s="95"/>
      <c r="J2" s="71"/>
      <c r="K2" s="96" t="s">
        <v>274</v>
      </c>
      <c r="L2" s="96"/>
      <c r="M2" s="96"/>
      <c r="N2" s="71"/>
      <c r="O2" s="97" t="s">
        <v>275</v>
      </c>
      <c r="P2" s="97"/>
      <c r="Q2" s="71"/>
      <c r="R2" s="98" t="s">
        <v>276</v>
      </c>
      <c r="S2" s="98"/>
      <c r="T2" s="71"/>
      <c r="U2" s="99" t="s">
        <v>277</v>
      </c>
      <c r="V2" s="99"/>
      <c r="W2" s="71"/>
      <c r="X2" s="71"/>
      <c r="Y2" s="71"/>
      <c r="Z2" s="71"/>
      <c r="AA2" s="71"/>
      <c r="AB2" s="71"/>
      <c r="AC2" s="71"/>
      <c r="AD2" s="71"/>
    </row>
    <row r="3" customFormat="false" ht="15" hidden="false" customHeight="false" outlineLevel="0" collapsed="false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</row>
    <row r="4" customFormat="false" ht="18" hidden="false" customHeight="true" outlineLevel="0" collapsed="false">
      <c r="A4" s="100" t="s">
        <v>211</v>
      </c>
      <c r="B4" s="25"/>
      <c r="C4" s="25"/>
      <c r="D4" s="100" t="s">
        <v>212</v>
      </c>
      <c r="E4" s="71"/>
      <c r="F4" s="101" t="s">
        <v>278</v>
      </c>
      <c r="G4" s="102" t="s">
        <v>279</v>
      </c>
      <c r="H4" s="103"/>
      <c r="I4" s="103"/>
      <c r="J4" s="102" t="s">
        <v>280</v>
      </c>
      <c r="K4" s="71"/>
      <c r="L4" s="101" t="s">
        <v>281</v>
      </c>
      <c r="M4" s="104" t="s">
        <v>282</v>
      </c>
      <c r="N4" s="105"/>
      <c r="O4" s="105"/>
      <c r="P4" s="104" t="s">
        <v>283</v>
      </c>
      <c r="Q4" s="71"/>
      <c r="R4" s="101" t="s">
        <v>284</v>
      </c>
      <c r="S4" s="106" t="s">
        <v>285</v>
      </c>
      <c r="T4" s="107"/>
      <c r="U4" s="107"/>
      <c r="V4" s="106" t="s">
        <v>286</v>
      </c>
      <c r="W4" s="101" t="s">
        <v>287</v>
      </c>
      <c r="X4" s="71"/>
      <c r="Y4" s="71"/>
      <c r="Z4" s="71"/>
      <c r="AA4" s="71"/>
      <c r="AB4" s="71"/>
      <c r="AC4" s="71"/>
      <c r="AD4" s="71"/>
    </row>
    <row r="5" customFormat="false" ht="6" hidden="false" customHeight="true" outlineLevel="0" collapsed="false">
      <c r="A5" s="108"/>
      <c r="B5" s="108"/>
      <c r="C5" s="108"/>
      <c r="D5" s="108"/>
      <c r="E5" s="108"/>
      <c r="F5" s="108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customFormat="false" ht="21.75" hidden="false" customHeight="true" outlineLevel="0" collapsed="false">
      <c r="A6" s="100" t="s">
        <v>215</v>
      </c>
      <c r="B6" s="25"/>
      <c r="C6" s="25"/>
      <c r="D6" s="100" t="s">
        <v>216</v>
      </c>
      <c r="E6" s="71"/>
      <c r="F6" s="101" t="s">
        <v>288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09" t="s">
        <v>289</v>
      </c>
      <c r="Y6" s="109"/>
      <c r="Z6" s="109"/>
      <c r="AA6" s="109"/>
      <c r="AB6" s="109"/>
      <c r="AC6" s="109"/>
      <c r="AD6" s="109"/>
    </row>
    <row r="7" customFormat="false" ht="21.75" hidden="false" customHeight="true" outlineLevel="0" collapsed="false">
      <c r="A7" s="108"/>
      <c r="B7" s="108"/>
      <c r="C7" s="108"/>
      <c r="D7" s="108"/>
      <c r="E7" s="108"/>
      <c r="F7" s="108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09"/>
      <c r="Y7" s="109"/>
      <c r="Z7" s="109"/>
      <c r="AA7" s="109"/>
      <c r="AB7" s="109"/>
      <c r="AC7" s="109"/>
      <c r="AD7" s="109"/>
    </row>
    <row r="8" customFormat="false" ht="21.75" hidden="false" customHeight="true" outlineLevel="0" collapsed="false">
      <c r="A8" s="100" t="s">
        <v>217</v>
      </c>
      <c r="B8" s="25"/>
      <c r="C8" s="25"/>
      <c r="D8" s="100" t="s">
        <v>218</v>
      </c>
      <c r="E8" s="71"/>
      <c r="F8" s="101" t="s">
        <v>290</v>
      </c>
      <c r="G8" s="102" t="s">
        <v>291</v>
      </c>
      <c r="H8" s="103"/>
      <c r="I8" s="103"/>
      <c r="J8" s="102" t="s">
        <v>292</v>
      </c>
      <c r="K8" s="71"/>
      <c r="L8" s="101" t="s">
        <v>293</v>
      </c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09"/>
      <c r="Y8" s="109"/>
      <c r="Z8" s="109"/>
      <c r="AA8" s="109"/>
      <c r="AB8" s="109"/>
      <c r="AC8" s="109"/>
      <c r="AD8" s="109"/>
    </row>
    <row r="9" customFormat="false" ht="6" hidden="false" customHeight="true" outlineLevel="0" collapsed="false">
      <c r="A9" s="108"/>
      <c r="B9" s="108"/>
      <c r="C9" s="108"/>
      <c r="D9" s="108"/>
      <c r="E9" s="108"/>
      <c r="F9" s="108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</row>
    <row r="10" customFormat="false" ht="18" hidden="false" customHeight="true" outlineLevel="0" collapsed="false">
      <c r="A10" s="100" t="s">
        <v>219</v>
      </c>
      <c r="B10" s="25"/>
      <c r="C10" s="25"/>
      <c r="D10" s="100" t="s">
        <v>220</v>
      </c>
      <c r="E10" s="71"/>
      <c r="F10" s="101" t="s">
        <v>294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</row>
    <row r="11" customFormat="false" ht="6" hidden="false" customHeight="true" outlineLevel="0" collapsed="false">
      <c r="A11" s="108"/>
      <c r="B11" s="108"/>
      <c r="C11" s="108"/>
      <c r="D11" s="108"/>
      <c r="E11" s="108"/>
      <c r="F11" s="108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</row>
    <row r="12" customFormat="false" ht="21.75" hidden="false" customHeight="true" outlineLevel="0" collapsed="false">
      <c r="A12" s="100" t="s">
        <v>221</v>
      </c>
      <c r="B12" s="25"/>
      <c r="C12" s="25"/>
      <c r="D12" s="100" t="s">
        <v>222</v>
      </c>
      <c r="E12" s="71"/>
      <c r="F12" s="101" t="s">
        <v>295</v>
      </c>
      <c r="G12" s="102" t="s">
        <v>296</v>
      </c>
      <c r="H12" s="103"/>
      <c r="I12" s="103"/>
      <c r="J12" s="102" t="s">
        <v>297</v>
      </c>
      <c r="K12" s="71"/>
      <c r="L12" s="101" t="s">
        <v>298</v>
      </c>
      <c r="M12" s="104" t="s">
        <v>299</v>
      </c>
      <c r="N12" s="105"/>
      <c r="O12" s="105"/>
      <c r="P12" s="104" t="s">
        <v>300</v>
      </c>
      <c r="Q12" s="71"/>
      <c r="R12" s="101" t="s">
        <v>301</v>
      </c>
      <c r="S12" s="71"/>
      <c r="T12" s="71"/>
      <c r="U12" s="71"/>
      <c r="V12" s="71"/>
      <c r="W12" s="71"/>
      <c r="X12" s="110" t="s">
        <v>302</v>
      </c>
      <c r="Y12" s="111"/>
      <c r="Z12" s="111"/>
      <c r="AA12" s="110" t="s">
        <v>303</v>
      </c>
      <c r="AB12" s="71"/>
      <c r="AC12" s="44" t="s">
        <v>304</v>
      </c>
      <c r="AD12" s="44"/>
    </row>
    <row r="13" customFormat="false" ht="6" hidden="false" customHeight="true" outlineLevel="0" collapsed="false">
      <c r="A13" s="108"/>
      <c r="B13" s="108"/>
      <c r="C13" s="108"/>
      <c r="D13" s="108"/>
      <c r="E13" s="108"/>
      <c r="F13" s="108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</row>
    <row r="14" customFormat="false" ht="18" hidden="false" customHeight="true" outlineLevel="0" collapsed="false">
      <c r="A14" s="100" t="s">
        <v>223</v>
      </c>
      <c r="B14" s="25"/>
      <c r="C14" s="25"/>
      <c r="D14" s="100" t="s">
        <v>224</v>
      </c>
      <c r="E14" s="71"/>
      <c r="F14" s="101" t="s">
        <v>305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</row>
    <row r="15" customFormat="false" ht="6" hidden="false" customHeight="true" outlineLevel="0" collapsed="false">
      <c r="A15" s="108"/>
      <c r="B15" s="108"/>
      <c r="C15" s="108"/>
      <c r="D15" s="108"/>
      <c r="E15" s="108"/>
      <c r="F15" s="108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</row>
    <row r="16" customFormat="false" ht="18" hidden="false" customHeight="true" outlineLevel="0" collapsed="false">
      <c r="A16" s="100" t="s">
        <v>225</v>
      </c>
      <c r="B16" s="25"/>
      <c r="C16" s="25"/>
      <c r="D16" s="100" t="s">
        <v>226</v>
      </c>
      <c r="E16" s="71"/>
      <c r="F16" s="101" t="s">
        <v>306</v>
      </c>
      <c r="G16" s="102" t="s">
        <v>307</v>
      </c>
      <c r="H16" s="103"/>
      <c r="I16" s="103"/>
      <c r="J16" s="102" t="s">
        <v>308</v>
      </c>
      <c r="K16" s="71"/>
      <c r="L16" s="101" t="s">
        <v>309</v>
      </c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</row>
    <row r="17" customFormat="false" ht="6" hidden="false" customHeight="true" outlineLevel="0" collapsed="false">
      <c r="A17" s="108"/>
      <c r="B17" s="108"/>
      <c r="C17" s="108"/>
      <c r="D17" s="108"/>
      <c r="E17" s="108"/>
      <c r="F17" s="108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</row>
    <row r="18" customFormat="false" ht="18" hidden="false" customHeight="true" outlineLevel="0" collapsed="false">
      <c r="A18" s="100" t="s">
        <v>227</v>
      </c>
      <c r="B18" s="25"/>
      <c r="C18" s="25"/>
      <c r="D18" s="100" t="s">
        <v>228</v>
      </c>
      <c r="E18" s="71"/>
      <c r="F18" s="101" t="s">
        <v>310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</row>
    <row r="19" customFormat="false" ht="6" hidden="false" customHeight="true" outlineLevel="0" collapsed="false">
      <c r="A19" s="108"/>
      <c r="B19" s="108"/>
      <c r="C19" s="108"/>
      <c r="D19" s="108"/>
      <c r="E19" s="108"/>
      <c r="F19" s="108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</row>
    <row r="20" customFormat="false" ht="18" hidden="false" customHeight="true" outlineLevel="0" collapsed="false">
      <c r="A20" s="100" t="s">
        <v>229</v>
      </c>
      <c r="B20" s="25"/>
      <c r="C20" s="25"/>
      <c r="D20" s="100" t="s">
        <v>230</v>
      </c>
      <c r="E20" s="71"/>
      <c r="F20" s="101" t="s">
        <v>311</v>
      </c>
      <c r="G20" s="102" t="s">
        <v>312</v>
      </c>
      <c r="H20" s="103"/>
      <c r="I20" s="103"/>
      <c r="J20" s="102" t="s">
        <v>313</v>
      </c>
      <c r="K20" s="71"/>
      <c r="L20" s="101" t="s">
        <v>314</v>
      </c>
      <c r="M20" s="104" t="s">
        <v>315</v>
      </c>
      <c r="N20" s="105"/>
      <c r="O20" s="105"/>
      <c r="P20" s="104" t="s">
        <v>316</v>
      </c>
      <c r="Q20" s="71"/>
      <c r="R20" s="101" t="s">
        <v>317</v>
      </c>
      <c r="S20" s="106" t="s">
        <v>318</v>
      </c>
      <c r="T20" s="107"/>
      <c r="U20" s="107"/>
      <c r="V20" s="106" t="s">
        <v>319</v>
      </c>
      <c r="W20" s="101" t="s">
        <v>320</v>
      </c>
      <c r="X20" s="71"/>
      <c r="Y20" s="71"/>
      <c r="Z20" s="71"/>
      <c r="AA20" s="71"/>
      <c r="AB20" s="71"/>
      <c r="AC20" s="71"/>
      <c r="AD20" s="71"/>
    </row>
    <row r="21" customFormat="false" ht="6" hidden="false" customHeight="true" outlineLevel="0" collapsed="false">
      <c r="A21" s="108"/>
      <c r="B21" s="108"/>
      <c r="C21" s="108"/>
      <c r="D21" s="108"/>
      <c r="E21" s="108"/>
      <c r="F21" s="108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</row>
    <row r="22" customFormat="false" ht="18" hidden="false" customHeight="true" outlineLevel="0" collapsed="false">
      <c r="A22" s="100" t="s">
        <v>231</v>
      </c>
      <c r="B22" s="25"/>
      <c r="C22" s="25"/>
      <c r="D22" s="100" t="s">
        <v>232</v>
      </c>
      <c r="E22" s="71"/>
      <c r="F22" s="101" t="s">
        <v>321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</row>
    <row r="23" customFormat="false" ht="6" hidden="false" customHeight="true" outlineLevel="0" collapsed="false">
      <c r="A23" s="108"/>
      <c r="B23" s="108"/>
      <c r="C23" s="108"/>
      <c r="D23" s="108"/>
      <c r="E23" s="108"/>
      <c r="F23" s="108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</row>
    <row r="24" customFormat="false" ht="18" hidden="false" customHeight="true" outlineLevel="0" collapsed="false">
      <c r="A24" s="100" t="s">
        <v>233</v>
      </c>
      <c r="B24" s="25"/>
      <c r="C24" s="25"/>
      <c r="D24" s="100" t="s">
        <v>234</v>
      </c>
      <c r="E24" s="71"/>
      <c r="F24" s="101" t="s">
        <v>322</v>
      </c>
      <c r="G24" s="102" t="s">
        <v>323</v>
      </c>
      <c r="H24" s="103"/>
      <c r="I24" s="103"/>
      <c r="J24" s="102" t="s">
        <v>324</v>
      </c>
      <c r="K24" s="71"/>
      <c r="L24" s="101" t="s">
        <v>325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</row>
    <row r="25" customFormat="false" ht="6" hidden="false" customHeight="true" outlineLevel="0" collapsed="false">
      <c r="A25" s="108"/>
      <c r="B25" s="108"/>
      <c r="C25" s="108"/>
      <c r="D25" s="108"/>
      <c r="E25" s="108"/>
      <c r="F25" s="108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</row>
    <row r="26" customFormat="false" ht="18" hidden="false" customHeight="true" outlineLevel="0" collapsed="false">
      <c r="A26" s="100" t="s">
        <v>235</v>
      </c>
      <c r="B26" s="25"/>
      <c r="C26" s="25"/>
      <c r="D26" s="100" t="s">
        <v>236</v>
      </c>
      <c r="E26" s="71"/>
      <c r="F26" s="101" t="s">
        <v>326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</row>
    <row r="27" customFormat="false" ht="6" hidden="false" customHeight="true" outlineLevel="0" collapsed="false">
      <c r="A27" s="108"/>
      <c r="B27" s="108"/>
      <c r="C27" s="108"/>
      <c r="D27" s="108"/>
      <c r="E27" s="108"/>
      <c r="F27" s="108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</row>
    <row r="28" customFormat="false" ht="18" hidden="false" customHeight="true" outlineLevel="0" collapsed="false">
      <c r="A28" s="100" t="s">
        <v>237</v>
      </c>
      <c r="B28" s="25"/>
      <c r="C28" s="25"/>
      <c r="D28" s="100" t="s">
        <v>238</v>
      </c>
      <c r="E28" s="71"/>
      <c r="F28" s="101" t="s">
        <v>327</v>
      </c>
      <c r="G28" s="102" t="s">
        <v>328</v>
      </c>
      <c r="H28" s="103"/>
      <c r="I28" s="103"/>
      <c r="J28" s="102" t="s">
        <v>329</v>
      </c>
      <c r="K28" s="71"/>
      <c r="L28" s="101" t="s">
        <v>330</v>
      </c>
      <c r="M28" s="104" t="s">
        <v>331</v>
      </c>
      <c r="N28" s="105"/>
      <c r="O28" s="105"/>
      <c r="P28" s="104" t="s">
        <v>332</v>
      </c>
      <c r="Q28" s="71"/>
      <c r="R28" s="101" t="s">
        <v>333</v>
      </c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</row>
    <row r="29" customFormat="false" ht="6" hidden="false" customHeight="true" outlineLevel="0" collapsed="false">
      <c r="A29" s="108"/>
      <c r="B29" s="108"/>
      <c r="C29" s="108"/>
      <c r="D29" s="108"/>
      <c r="E29" s="108"/>
      <c r="F29" s="108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</row>
    <row r="30" customFormat="false" ht="18" hidden="false" customHeight="true" outlineLevel="0" collapsed="false">
      <c r="A30" s="100" t="s">
        <v>239</v>
      </c>
      <c r="B30" s="25"/>
      <c r="C30" s="25"/>
      <c r="D30" s="100" t="s">
        <v>238</v>
      </c>
      <c r="E30" s="71"/>
      <c r="F30" s="101" t="s">
        <v>334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</row>
    <row r="31" customFormat="false" ht="6" hidden="false" customHeight="true" outlineLevel="0" collapsed="false">
      <c r="A31" s="108"/>
      <c r="B31" s="108"/>
      <c r="C31" s="108"/>
      <c r="D31" s="108"/>
      <c r="E31" s="108"/>
      <c r="F31" s="108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</row>
    <row r="32" customFormat="false" ht="18" hidden="false" customHeight="true" outlineLevel="0" collapsed="false">
      <c r="A32" s="100" t="s">
        <v>240</v>
      </c>
      <c r="B32" s="25"/>
      <c r="C32" s="25"/>
      <c r="D32" s="100" t="s">
        <v>238</v>
      </c>
      <c r="E32" s="71"/>
      <c r="F32" s="101" t="s">
        <v>335</v>
      </c>
      <c r="G32" s="102" t="s">
        <v>336</v>
      </c>
      <c r="H32" s="103"/>
      <c r="I32" s="103"/>
      <c r="J32" s="102" t="s">
        <v>337</v>
      </c>
      <c r="K32" s="71"/>
      <c r="L32" s="101" t="s">
        <v>338</v>
      </c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</row>
    <row r="33" customFormat="false" ht="6" hidden="false" customHeight="true" outlineLevel="0" collapsed="false">
      <c r="A33" s="108"/>
      <c r="B33" s="108"/>
      <c r="C33" s="108"/>
      <c r="D33" s="108"/>
      <c r="E33" s="108"/>
      <c r="F33" s="108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</row>
    <row r="34" customFormat="false" ht="18" hidden="false" customHeight="true" outlineLevel="0" collapsed="false">
      <c r="A34" s="100" t="s">
        <v>241</v>
      </c>
      <c r="B34" s="25"/>
      <c r="C34" s="25"/>
      <c r="D34" s="100" t="s">
        <v>238</v>
      </c>
      <c r="E34" s="71"/>
      <c r="F34" s="101" t="s">
        <v>339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</row>
    <row r="35" customFormat="false" ht="6" hidden="false" customHeight="true" outlineLevel="0" collapsed="false">
      <c r="A35" s="108"/>
      <c r="B35" s="108"/>
      <c r="C35" s="108"/>
      <c r="D35" s="108"/>
      <c r="E35" s="108"/>
      <c r="F35" s="108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</row>
    <row r="36" customFormat="false" ht="15" hidden="false" customHeight="false" outlineLevel="0" collapsed="false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</row>
    <row r="37" customFormat="false" ht="15" hidden="false" customHeight="false" outlineLevel="0" collapsed="false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customFormat="false" ht="15" hidden="false" customHeight="false" outlineLevel="0" collapsed="false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customFormat="false" ht="15" hidden="false" customHeight="false" outlineLevel="0" collapsed="false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customFormat="false" ht="21.75" hidden="false" customHeight="true" outlineLevel="0" collapsed="false">
      <c r="A40" s="112" t="s">
        <v>340</v>
      </c>
      <c r="B40" s="112"/>
      <c r="C40" s="112"/>
      <c r="D40" s="112"/>
      <c r="E40" s="112"/>
      <c r="F40" s="112"/>
      <c r="G40" s="112"/>
      <c r="H40" s="112"/>
      <c r="I40" s="112"/>
      <c r="J40" s="112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customFormat="false" ht="19.5" hidden="false" customHeight="true" outlineLevel="0" collapsed="false">
      <c r="A41" s="27" t="s">
        <v>341</v>
      </c>
      <c r="B41" s="71"/>
      <c r="C41" s="113"/>
      <c r="D41" s="113"/>
      <c r="E41" s="71"/>
      <c r="F41" s="27" t="s">
        <v>342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customFormat="false" ht="15" hidden="false" customHeight="false" outlineLevel="0" collapsed="false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customFormat="false" ht="15" hidden="false" customHeight="false" outlineLevel="0" collapsed="false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customFormat="false" ht="15" hidden="false" customHeight="false" outlineLevel="0" collapsed="false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customFormat="false" ht="15" hidden="false" customHeight="false" outlineLevel="0" collapsed="false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customFormat="false" ht="15" hidden="false" customHeight="false" outlineLevel="0" collapsed="false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customFormat="false" ht="15" hidden="false" customHeight="false" outlineLevel="0" collapsed="false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customFormat="false" ht="15" hidden="false" customHeight="false" outlineLevel="0" collapsed="false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customFormat="false" ht="15" hidden="false" customHeight="false" outlineLevel="0" collapsed="false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customFormat="false" ht="15" hidden="false" customHeight="false" outlineLevel="0" collapsed="false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customFormat="false" ht="15" hidden="false" customHeight="false" outlineLevel="0" collapsed="false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customFormat="false" ht="15" hidden="false" customHeight="false" outlineLevel="0" collapsed="false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customFormat="false" ht="15" hidden="false" customHeight="false" outlineLevel="0" collapsed="false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customFormat="false" ht="15" hidden="false" customHeight="false" outlineLevel="0" collapsed="false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customFormat="false" ht="15" hidden="false" customHeight="false" outlineLevel="0" collapsed="false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customFormat="false" ht="15" hidden="false" customHeight="false" outlineLevel="0" collapsed="false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customFormat="false" ht="15" hidden="false" customHeight="false" outlineLevel="0" collapsed="false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customFormat="false" ht="15" hidden="false" customHeight="false" outlineLevel="0" collapsed="false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customFormat="false" ht="15" hidden="false" customHeight="false" outlineLevel="0" collapsed="false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customFormat="false" ht="15" hidden="false" customHeight="false" outlineLevel="0" collapsed="false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customFormat="false" ht="15" hidden="false" customHeight="false" outlineLevel="0" collapsed="false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customFormat="false" ht="15" hidden="false" customHeight="false" outlineLevel="0" collapsed="false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customFormat="false" ht="15" hidden="false" customHeight="false" outlineLevel="0" collapsed="false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customFormat="false" ht="15" hidden="false" customHeight="false" outlineLevel="0" collapsed="false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customFormat="false" ht="15" hidden="false" customHeight="false" outlineLevel="0" collapsed="false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customFormat="false" ht="15" hidden="false" customHeight="false" outlineLevel="0" collapsed="false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</row>
    <row r="67" customFormat="false" ht="15" hidden="false" customHeight="false" outlineLevel="0" collapsed="false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</row>
    <row r="68" customFormat="false" ht="15" hidden="false" customHeight="false" outlineLevel="0" collapsed="false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</row>
    <row r="69" customFormat="false" ht="15" hidden="false" customHeight="false" outlineLevel="0" collapsed="false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</row>
    <row r="70" customFormat="false" ht="15" hidden="false" customHeight="false" outlineLevel="0" collapsed="false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</row>
  </sheetData>
  <mergeCells count="10">
    <mergeCell ref="A1:AD1"/>
    <mergeCell ref="A2:D2"/>
    <mergeCell ref="F2:I2"/>
    <mergeCell ref="K2:M2"/>
    <mergeCell ref="O2:P2"/>
    <mergeCell ref="R2:S2"/>
    <mergeCell ref="U2:V2"/>
    <mergeCell ref="X6:AD8"/>
    <mergeCell ref="AC12:AD12"/>
    <mergeCell ref="A40:J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18CF8"/>
    <pageSetUpPr fitToPage="false"/>
  </sheetPr>
  <dimension ref="A1:P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5"/>
    <col collapsed="false" customWidth="true" hidden="false" outlineLevel="0" max="3" min="3" style="0" width="5"/>
    <col collapsed="false" customWidth="true" hidden="false" outlineLevel="0" max="4" min="4" style="0" width="10"/>
    <col collapsed="false" customWidth="true" hidden="false" outlineLevel="0" max="11" min="5" style="0" width="4"/>
    <col collapsed="false" customWidth="true" hidden="false" outlineLevel="0" max="12" min="12" style="0" width="5"/>
    <col collapsed="false" customWidth="true" hidden="false" outlineLevel="0" max="13" min="13" style="0" width="12"/>
  </cols>
  <sheetData>
    <row r="1" customFormat="false" ht="27.75" hidden="false" customHeight="true" outlineLevel="0" collapsed="false">
      <c r="A1" s="114" t="s">
        <v>343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customFormat="false" ht="18" hidden="false" customHeight="true" outlineLevel="0" collapsed="false">
      <c r="A2" s="58" t="s">
        <v>344</v>
      </c>
      <c r="B2" s="58" t="s">
        <v>254</v>
      </c>
      <c r="C2" s="58" t="s">
        <v>345</v>
      </c>
      <c r="D2" s="58" t="s">
        <v>346</v>
      </c>
      <c r="E2" s="58" t="s">
        <v>255</v>
      </c>
      <c r="F2" s="58" t="s">
        <v>256</v>
      </c>
      <c r="G2" s="58" t="s">
        <v>257</v>
      </c>
      <c r="H2" s="58" t="s">
        <v>258</v>
      </c>
      <c r="I2" s="58" t="s">
        <v>259</v>
      </c>
      <c r="J2" s="58" t="s">
        <v>260</v>
      </c>
      <c r="K2" s="58" t="s">
        <v>261</v>
      </c>
      <c r="L2" s="58" t="s">
        <v>262</v>
      </c>
      <c r="M2" s="58" t="s">
        <v>205</v>
      </c>
      <c r="N2" s="3"/>
      <c r="O2" s="3"/>
      <c r="P2" s="3"/>
    </row>
    <row r="3" customFormat="false" ht="16.5" hidden="false" customHeight="true" outlineLevel="0" collapsed="false">
      <c r="A3" s="101" t="n">
        <v>1</v>
      </c>
      <c r="B3" s="63" t="s">
        <v>41</v>
      </c>
      <c r="C3" s="26" t="s">
        <v>18</v>
      </c>
      <c r="D3" s="22" t="s">
        <v>150</v>
      </c>
      <c r="E3" s="76" t="n">
        <f aca="false">GROUPS!C6</f>
        <v>0</v>
      </c>
      <c r="F3" s="76" t="n">
        <f aca="false">GROUPS!D6</f>
        <v>0</v>
      </c>
      <c r="G3" s="76" t="n">
        <f aca="false">GROUPS!E6</f>
        <v>0</v>
      </c>
      <c r="H3" s="76" t="n">
        <f aca="false">GROUPS!F6</f>
        <v>0</v>
      </c>
      <c r="I3" s="76" t="n">
        <f aca="false">GROUPS!G6</f>
        <v>0</v>
      </c>
      <c r="J3" s="76" t="n">
        <f aca="false">GROUPS!H6</f>
        <v>0</v>
      </c>
      <c r="K3" s="76" t="n">
        <f aca="false">GROUPS!I6</f>
        <v>0</v>
      </c>
      <c r="L3" s="49" t="n">
        <f aca="false">GROUPS!J6</f>
        <v>0</v>
      </c>
      <c r="M3" s="22" t="str">
        <f aca="false">IF(GROUPS!J6&gt;0,"Active","—")</f>
        <v>—</v>
      </c>
      <c r="N3" s="3"/>
      <c r="O3" s="3"/>
      <c r="P3" s="3"/>
    </row>
    <row r="4" customFormat="false" ht="16.5" hidden="false" customHeight="true" outlineLevel="0" collapsed="false">
      <c r="A4" s="101" t="n">
        <v>2</v>
      </c>
      <c r="B4" s="68" t="s">
        <v>53</v>
      </c>
      <c r="C4" s="35" t="s">
        <v>18</v>
      </c>
      <c r="D4" s="32" t="s">
        <v>150</v>
      </c>
      <c r="E4" s="81" t="n">
        <f aca="false">GROUPS!C7</f>
        <v>0</v>
      </c>
      <c r="F4" s="81" t="n">
        <f aca="false">GROUPS!D7</f>
        <v>0</v>
      </c>
      <c r="G4" s="81" t="n">
        <f aca="false">GROUPS!E7</f>
        <v>0</v>
      </c>
      <c r="H4" s="81" t="n">
        <f aca="false">GROUPS!F7</f>
        <v>0</v>
      </c>
      <c r="I4" s="81" t="n">
        <f aca="false">GROUPS!G7</f>
        <v>0</v>
      </c>
      <c r="J4" s="81" t="n">
        <f aca="false">GROUPS!H7</f>
        <v>0</v>
      </c>
      <c r="K4" s="81" t="n">
        <f aca="false">GROUPS!I7</f>
        <v>0</v>
      </c>
      <c r="L4" s="51" t="n">
        <f aca="false">GROUPS!J7</f>
        <v>0</v>
      </c>
      <c r="M4" s="32" t="str">
        <f aca="false">IF(GROUPS!J7&gt;0,"Active","—")</f>
        <v>—</v>
      </c>
      <c r="N4" s="3"/>
      <c r="O4" s="3"/>
      <c r="P4" s="3"/>
    </row>
    <row r="5" customFormat="false" ht="16.5" hidden="false" customHeight="true" outlineLevel="0" collapsed="false">
      <c r="A5" s="101" t="n">
        <v>3</v>
      </c>
      <c r="B5" s="63" t="s">
        <v>65</v>
      </c>
      <c r="C5" s="26" t="s">
        <v>18</v>
      </c>
      <c r="D5" s="22" t="s">
        <v>155</v>
      </c>
      <c r="E5" s="76" t="n">
        <f aca="false">GROUPS!C8</f>
        <v>0</v>
      </c>
      <c r="F5" s="76" t="n">
        <f aca="false">GROUPS!D8</f>
        <v>0</v>
      </c>
      <c r="G5" s="76" t="n">
        <f aca="false">GROUPS!E8</f>
        <v>0</v>
      </c>
      <c r="H5" s="76" t="n">
        <f aca="false">GROUPS!F8</f>
        <v>0</v>
      </c>
      <c r="I5" s="76" t="n">
        <f aca="false">GROUPS!G8</f>
        <v>0</v>
      </c>
      <c r="J5" s="76" t="n">
        <f aca="false">GROUPS!H8</f>
        <v>0</v>
      </c>
      <c r="K5" s="76" t="n">
        <f aca="false">GROUPS!I8</f>
        <v>0</v>
      </c>
      <c r="L5" s="49" t="n">
        <f aca="false">GROUPS!J8</f>
        <v>0</v>
      </c>
      <c r="M5" s="22" t="str">
        <f aca="false">IF(GROUPS!J8&gt;0,"Active","—")</f>
        <v>—</v>
      </c>
      <c r="N5" s="3"/>
      <c r="O5" s="3"/>
      <c r="P5" s="3"/>
    </row>
    <row r="6" customFormat="false" ht="16.5" hidden="false" customHeight="true" outlineLevel="0" collapsed="false">
      <c r="A6" s="101" t="n">
        <v>4</v>
      </c>
      <c r="B6" s="68" t="s">
        <v>77</v>
      </c>
      <c r="C6" s="35" t="s">
        <v>18</v>
      </c>
      <c r="D6" s="32" t="s">
        <v>158</v>
      </c>
      <c r="E6" s="81" t="n">
        <f aca="false">GROUPS!C9</f>
        <v>0</v>
      </c>
      <c r="F6" s="81" t="n">
        <f aca="false">GROUPS!D9</f>
        <v>0</v>
      </c>
      <c r="G6" s="81" t="n">
        <f aca="false">GROUPS!E9</f>
        <v>0</v>
      </c>
      <c r="H6" s="81" t="n">
        <f aca="false">GROUPS!F9</f>
        <v>0</v>
      </c>
      <c r="I6" s="81" t="n">
        <f aca="false">GROUPS!G9</f>
        <v>0</v>
      </c>
      <c r="J6" s="81" t="n">
        <f aca="false">GROUPS!H9</f>
        <v>0</v>
      </c>
      <c r="K6" s="81" t="n">
        <f aca="false">GROUPS!I9</f>
        <v>0</v>
      </c>
      <c r="L6" s="51" t="n">
        <f aca="false">GROUPS!J9</f>
        <v>0</v>
      </c>
      <c r="M6" s="32" t="str">
        <f aca="false">IF(GROUPS!J9&gt;0,"Active","—")</f>
        <v>—</v>
      </c>
      <c r="N6" s="3"/>
      <c r="O6" s="3"/>
      <c r="P6" s="3"/>
    </row>
    <row r="7" customFormat="false" ht="16.5" hidden="false" customHeight="true" outlineLevel="0" collapsed="false">
      <c r="A7" s="101" t="n">
        <v>5</v>
      </c>
      <c r="B7" s="63" t="s">
        <v>43</v>
      </c>
      <c r="C7" s="26" t="s">
        <v>161</v>
      </c>
      <c r="D7" s="22" t="s">
        <v>150</v>
      </c>
      <c r="E7" s="76" t="n">
        <f aca="false">GROUPS!O6</f>
        <v>0</v>
      </c>
      <c r="F7" s="76" t="n">
        <f aca="false">GROUPS!P6</f>
        <v>0</v>
      </c>
      <c r="G7" s="76" t="n">
        <f aca="false">GROUPS!Q6</f>
        <v>0</v>
      </c>
      <c r="H7" s="76" t="n">
        <f aca="false">GROUPS!R6</f>
        <v>0</v>
      </c>
      <c r="I7" s="76" t="n">
        <f aca="false">GROUPS!S6</f>
        <v>0</v>
      </c>
      <c r="J7" s="76" t="n">
        <f aca="false">GROUPS!T6</f>
        <v>0</v>
      </c>
      <c r="K7" s="76" t="n">
        <f aca="false">GROUPS!U6</f>
        <v>0</v>
      </c>
      <c r="L7" s="49" t="n">
        <f aca="false">GROUPS!V6</f>
        <v>0</v>
      </c>
      <c r="M7" s="22" t="str">
        <f aca="false">IF(GROUPS!V6&gt;0,"Active","—")</f>
        <v>—</v>
      </c>
      <c r="N7" s="3"/>
      <c r="O7" s="3"/>
      <c r="P7" s="3"/>
    </row>
    <row r="8" customFormat="false" ht="16.5" hidden="false" customHeight="true" outlineLevel="0" collapsed="false">
      <c r="A8" s="101" t="n">
        <v>6</v>
      </c>
      <c r="B8" s="68" t="s">
        <v>55</v>
      </c>
      <c r="C8" s="35" t="s">
        <v>161</v>
      </c>
      <c r="D8" s="32" t="s">
        <v>155</v>
      </c>
      <c r="E8" s="81" t="n">
        <f aca="false">GROUPS!O7</f>
        <v>0</v>
      </c>
      <c r="F8" s="81" t="n">
        <f aca="false">GROUPS!P7</f>
        <v>0</v>
      </c>
      <c r="G8" s="81" t="n">
        <f aca="false">GROUPS!Q7</f>
        <v>0</v>
      </c>
      <c r="H8" s="81" t="n">
        <f aca="false">GROUPS!R7</f>
        <v>0</v>
      </c>
      <c r="I8" s="81" t="n">
        <f aca="false">GROUPS!S7</f>
        <v>0</v>
      </c>
      <c r="J8" s="81" t="n">
        <f aca="false">GROUPS!T7</f>
        <v>0</v>
      </c>
      <c r="K8" s="81" t="n">
        <f aca="false">GROUPS!U7</f>
        <v>0</v>
      </c>
      <c r="L8" s="51" t="n">
        <f aca="false">GROUPS!V7</f>
        <v>0</v>
      </c>
      <c r="M8" s="32" t="str">
        <f aca="false">IF(GROUPS!V7&gt;0,"Active","—")</f>
        <v>—</v>
      </c>
      <c r="N8" s="3"/>
      <c r="O8" s="3"/>
      <c r="P8" s="3"/>
    </row>
    <row r="9" customFormat="false" ht="16.5" hidden="false" customHeight="true" outlineLevel="0" collapsed="false">
      <c r="A9" s="101" t="n">
        <v>7</v>
      </c>
      <c r="B9" s="63" t="s">
        <v>67</v>
      </c>
      <c r="C9" s="26" t="s">
        <v>161</v>
      </c>
      <c r="D9" s="22" t="s">
        <v>158</v>
      </c>
      <c r="E9" s="76" t="n">
        <f aca="false">GROUPS!O8</f>
        <v>0</v>
      </c>
      <c r="F9" s="76" t="n">
        <f aca="false">GROUPS!P8</f>
        <v>0</v>
      </c>
      <c r="G9" s="76" t="n">
        <f aca="false">GROUPS!Q8</f>
        <v>0</v>
      </c>
      <c r="H9" s="76" t="n">
        <f aca="false">GROUPS!R8</f>
        <v>0</v>
      </c>
      <c r="I9" s="76" t="n">
        <f aca="false">GROUPS!S8</f>
        <v>0</v>
      </c>
      <c r="J9" s="76" t="n">
        <f aca="false">GROUPS!T8</f>
        <v>0</v>
      </c>
      <c r="K9" s="76" t="n">
        <f aca="false">GROUPS!U8</f>
        <v>0</v>
      </c>
      <c r="L9" s="49" t="n">
        <f aca="false">GROUPS!V8</f>
        <v>0</v>
      </c>
      <c r="M9" s="22" t="str">
        <f aca="false">IF(GROUPS!V8&gt;0,"Active","—")</f>
        <v>—</v>
      </c>
      <c r="N9" s="3"/>
      <c r="O9" s="3"/>
      <c r="P9" s="3"/>
    </row>
    <row r="10" customFormat="false" ht="16.5" hidden="false" customHeight="true" outlineLevel="0" collapsed="false">
      <c r="A10" s="101" t="n">
        <v>8</v>
      </c>
      <c r="B10" s="68" t="s">
        <v>79</v>
      </c>
      <c r="C10" s="35" t="s">
        <v>161</v>
      </c>
      <c r="D10" s="32" t="s">
        <v>168</v>
      </c>
      <c r="E10" s="81" t="n">
        <f aca="false">GROUPS!O9</f>
        <v>0</v>
      </c>
      <c r="F10" s="81" t="n">
        <f aca="false">GROUPS!P9</f>
        <v>0</v>
      </c>
      <c r="G10" s="81" t="n">
        <f aca="false">GROUPS!Q9</f>
        <v>0</v>
      </c>
      <c r="H10" s="81" t="n">
        <f aca="false">GROUPS!R9</f>
        <v>0</v>
      </c>
      <c r="I10" s="81" t="n">
        <f aca="false">GROUPS!S9</f>
        <v>0</v>
      </c>
      <c r="J10" s="81" t="n">
        <f aca="false">GROUPS!T9</f>
        <v>0</v>
      </c>
      <c r="K10" s="81" t="n">
        <f aca="false">GROUPS!U9</f>
        <v>0</v>
      </c>
      <c r="L10" s="51" t="n">
        <f aca="false">GROUPS!V9</f>
        <v>0</v>
      </c>
      <c r="M10" s="32" t="str">
        <f aca="false">IF(GROUPS!V9&gt;0,"Active","—")</f>
        <v>—</v>
      </c>
      <c r="N10" s="3"/>
      <c r="O10" s="3"/>
      <c r="P10" s="3"/>
    </row>
    <row r="11" customFormat="false" ht="16.5" hidden="false" customHeight="true" outlineLevel="0" collapsed="false">
      <c r="A11" s="101" t="n">
        <v>9</v>
      </c>
      <c r="B11" s="63" t="s">
        <v>45</v>
      </c>
      <c r="C11" s="26" t="s">
        <v>171</v>
      </c>
      <c r="D11" s="22" t="s">
        <v>155</v>
      </c>
      <c r="E11" s="76" t="n">
        <f aca="false">GROUPS!AA6</f>
        <v>0</v>
      </c>
      <c r="F11" s="76" t="n">
        <f aca="false">GROUPS!AB6</f>
        <v>0</v>
      </c>
      <c r="G11" s="76" t="n">
        <f aca="false">GROUPS!AC6</f>
        <v>0</v>
      </c>
      <c r="H11" s="76" t="n">
        <f aca="false">GROUPS!AD6</f>
        <v>0</v>
      </c>
      <c r="I11" s="76" t="n">
        <f aca="false">GROUPS!AE6</f>
        <v>0</v>
      </c>
      <c r="J11" s="76" t="n">
        <f aca="false">GROUPS!AF6</f>
        <v>0</v>
      </c>
      <c r="K11" s="76" t="n">
        <f aca="false">GROUPS!AG6</f>
        <v>0</v>
      </c>
      <c r="L11" s="49" t="n">
        <f aca="false">GROUPS!AH6</f>
        <v>0</v>
      </c>
      <c r="M11" s="22" t="str">
        <f aca="false">IF(GROUPS!AH6&gt;0,"Active","—")</f>
        <v>—</v>
      </c>
      <c r="N11" s="3"/>
      <c r="O11" s="3"/>
      <c r="P11" s="3"/>
    </row>
    <row r="12" customFormat="false" ht="16.5" hidden="false" customHeight="true" outlineLevel="0" collapsed="false">
      <c r="A12" s="101" t="n">
        <v>10</v>
      </c>
      <c r="B12" s="68" t="s">
        <v>57</v>
      </c>
      <c r="C12" s="35" t="s">
        <v>171</v>
      </c>
      <c r="D12" s="32" t="s">
        <v>158</v>
      </c>
      <c r="E12" s="81" t="n">
        <f aca="false">GROUPS!AA7</f>
        <v>0</v>
      </c>
      <c r="F12" s="81" t="n">
        <f aca="false">GROUPS!AB7</f>
        <v>0</v>
      </c>
      <c r="G12" s="81" t="n">
        <f aca="false">GROUPS!AC7</f>
        <v>0</v>
      </c>
      <c r="H12" s="81" t="n">
        <f aca="false">GROUPS!AD7</f>
        <v>0</v>
      </c>
      <c r="I12" s="81" t="n">
        <f aca="false">GROUPS!AE7</f>
        <v>0</v>
      </c>
      <c r="J12" s="81" t="n">
        <f aca="false">GROUPS!AF7</f>
        <v>0</v>
      </c>
      <c r="K12" s="81" t="n">
        <f aca="false">GROUPS!AG7</f>
        <v>0</v>
      </c>
      <c r="L12" s="51" t="n">
        <f aca="false">GROUPS!AH7</f>
        <v>0</v>
      </c>
      <c r="M12" s="32" t="str">
        <f aca="false">IF(GROUPS!AH7&gt;0,"Active","—")</f>
        <v>—</v>
      </c>
      <c r="N12" s="3"/>
      <c r="O12" s="3"/>
      <c r="P12" s="3"/>
    </row>
    <row r="13" customFormat="false" ht="16.5" hidden="false" customHeight="true" outlineLevel="0" collapsed="false">
      <c r="A13" s="101" t="n">
        <v>11</v>
      </c>
      <c r="B13" s="63" t="s">
        <v>69</v>
      </c>
      <c r="C13" s="26" t="s">
        <v>171</v>
      </c>
      <c r="D13" s="22" t="s">
        <v>176</v>
      </c>
      <c r="E13" s="76" t="n">
        <f aca="false">GROUPS!AA8</f>
        <v>0</v>
      </c>
      <c r="F13" s="76" t="n">
        <f aca="false">GROUPS!AB8</f>
        <v>0</v>
      </c>
      <c r="G13" s="76" t="n">
        <f aca="false">GROUPS!AC8</f>
        <v>0</v>
      </c>
      <c r="H13" s="76" t="n">
        <f aca="false">GROUPS!AD8</f>
        <v>0</v>
      </c>
      <c r="I13" s="76" t="n">
        <f aca="false">GROUPS!AE8</f>
        <v>0</v>
      </c>
      <c r="J13" s="76" t="n">
        <f aca="false">GROUPS!AF8</f>
        <v>0</v>
      </c>
      <c r="K13" s="76" t="n">
        <f aca="false">GROUPS!AG8</f>
        <v>0</v>
      </c>
      <c r="L13" s="49" t="n">
        <f aca="false">GROUPS!AH8</f>
        <v>0</v>
      </c>
      <c r="M13" s="22" t="str">
        <f aca="false">IF(GROUPS!AH8&gt;0,"Active","—")</f>
        <v>—</v>
      </c>
      <c r="N13" s="3"/>
      <c r="O13" s="3"/>
      <c r="P13" s="3"/>
    </row>
    <row r="14" customFormat="false" ht="16.5" hidden="false" customHeight="true" outlineLevel="0" collapsed="false">
      <c r="A14" s="101" t="n">
        <v>12</v>
      </c>
      <c r="B14" s="68" t="s">
        <v>81</v>
      </c>
      <c r="C14" s="35" t="s">
        <v>171</v>
      </c>
      <c r="D14" s="32" t="s">
        <v>168</v>
      </c>
      <c r="E14" s="81" t="n">
        <f aca="false">GROUPS!AA9</f>
        <v>0</v>
      </c>
      <c r="F14" s="81" t="n">
        <f aca="false">GROUPS!AB9</f>
        <v>0</v>
      </c>
      <c r="G14" s="81" t="n">
        <f aca="false">GROUPS!AC9</f>
        <v>0</v>
      </c>
      <c r="H14" s="81" t="n">
        <f aca="false">GROUPS!AD9</f>
        <v>0</v>
      </c>
      <c r="I14" s="81" t="n">
        <f aca="false">GROUPS!AE9</f>
        <v>0</v>
      </c>
      <c r="J14" s="81" t="n">
        <f aca="false">GROUPS!AF9</f>
        <v>0</v>
      </c>
      <c r="K14" s="81" t="n">
        <f aca="false">GROUPS!AG9</f>
        <v>0</v>
      </c>
      <c r="L14" s="51" t="n">
        <f aca="false">GROUPS!AH9</f>
        <v>0</v>
      </c>
      <c r="M14" s="32" t="str">
        <f aca="false">IF(GROUPS!AH9&gt;0,"Active","—")</f>
        <v>—</v>
      </c>
      <c r="N14" s="3"/>
      <c r="O14" s="3"/>
      <c r="P14" s="3"/>
    </row>
    <row r="15" customFormat="false" ht="16.5" hidden="false" customHeight="true" outlineLevel="0" collapsed="false">
      <c r="A15" s="101" t="n">
        <v>13</v>
      </c>
      <c r="B15" s="63" t="s">
        <v>47</v>
      </c>
      <c r="C15" s="26" t="s">
        <v>181</v>
      </c>
      <c r="D15" s="22" t="s">
        <v>158</v>
      </c>
      <c r="E15" s="76" t="n">
        <f aca="false">GROUPS!AM6</f>
        <v>0</v>
      </c>
      <c r="F15" s="76" t="n">
        <f aca="false">GROUPS!AN6</f>
        <v>0</v>
      </c>
      <c r="G15" s="76" t="n">
        <f aca="false">GROUPS!AO6</f>
        <v>0</v>
      </c>
      <c r="H15" s="76" t="n">
        <f aca="false">GROUPS!AP6</f>
        <v>0</v>
      </c>
      <c r="I15" s="76" t="n">
        <f aca="false">GROUPS!AQ6</f>
        <v>0</v>
      </c>
      <c r="J15" s="76" t="n">
        <f aca="false">GROUPS!AR6</f>
        <v>0</v>
      </c>
      <c r="K15" s="76" t="n">
        <f aca="false">GROUPS!AS6</f>
        <v>0</v>
      </c>
      <c r="L15" s="49" t="n">
        <f aca="false">GROUPS!AT6</f>
        <v>0</v>
      </c>
      <c r="M15" s="22" t="str">
        <f aca="false">IF(GROUPS!AT6&gt;0,"Active","—")</f>
        <v>—</v>
      </c>
      <c r="N15" s="3"/>
      <c r="O15" s="3"/>
      <c r="P15" s="3"/>
    </row>
    <row r="16" customFormat="false" ht="16.5" hidden="false" customHeight="true" outlineLevel="0" collapsed="false">
      <c r="A16" s="101" t="n">
        <v>14</v>
      </c>
      <c r="B16" s="68" t="s">
        <v>59</v>
      </c>
      <c r="C16" s="35" t="s">
        <v>181</v>
      </c>
      <c r="D16" s="32" t="s">
        <v>158</v>
      </c>
      <c r="E16" s="81" t="n">
        <f aca="false">GROUPS!AM7</f>
        <v>0</v>
      </c>
      <c r="F16" s="81" t="n">
        <f aca="false">GROUPS!AN7</f>
        <v>0</v>
      </c>
      <c r="G16" s="81" t="n">
        <f aca="false">GROUPS!AO7</f>
        <v>0</v>
      </c>
      <c r="H16" s="81" t="n">
        <f aca="false">GROUPS!AP7</f>
        <v>0</v>
      </c>
      <c r="I16" s="81" t="n">
        <f aca="false">GROUPS!AQ7</f>
        <v>0</v>
      </c>
      <c r="J16" s="81" t="n">
        <f aca="false">GROUPS!AR7</f>
        <v>0</v>
      </c>
      <c r="K16" s="81" t="n">
        <f aca="false">GROUPS!AS7</f>
        <v>0</v>
      </c>
      <c r="L16" s="51" t="n">
        <f aca="false">GROUPS!AT7</f>
        <v>0</v>
      </c>
      <c r="M16" s="32" t="str">
        <f aca="false">IF(GROUPS!AT7&gt;0,"Active","—")</f>
        <v>—</v>
      </c>
      <c r="N16" s="3"/>
      <c r="O16" s="3"/>
      <c r="P16" s="3"/>
    </row>
    <row r="17" customFormat="false" ht="16.5" hidden="false" customHeight="true" outlineLevel="0" collapsed="false">
      <c r="A17" s="101" t="n">
        <v>15</v>
      </c>
      <c r="B17" s="63" t="s">
        <v>71</v>
      </c>
      <c r="C17" s="26" t="s">
        <v>181</v>
      </c>
      <c r="D17" s="22" t="s">
        <v>176</v>
      </c>
      <c r="E17" s="76" t="n">
        <f aca="false">GROUPS!AM8</f>
        <v>0</v>
      </c>
      <c r="F17" s="76" t="n">
        <f aca="false">GROUPS!AN8</f>
        <v>0</v>
      </c>
      <c r="G17" s="76" t="n">
        <f aca="false">GROUPS!AO8</f>
        <v>0</v>
      </c>
      <c r="H17" s="76" t="n">
        <f aca="false">GROUPS!AP8</f>
        <v>0</v>
      </c>
      <c r="I17" s="76" t="n">
        <f aca="false">GROUPS!AQ8</f>
        <v>0</v>
      </c>
      <c r="J17" s="76" t="n">
        <f aca="false">GROUPS!AR8</f>
        <v>0</v>
      </c>
      <c r="K17" s="76" t="n">
        <f aca="false">GROUPS!AS8</f>
        <v>0</v>
      </c>
      <c r="L17" s="49" t="n">
        <f aca="false">GROUPS!AT8</f>
        <v>0</v>
      </c>
      <c r="M17" s="22" t="str">
        <f aca="false">IF(GROUPS!AT8&gt;0,"Active","—")</f>
        <v>—</v>
      </c>
      <c r="N17" s="3"/>
      <c r="O17" s="3"/>
      <c r="P17" s="3"/>
    </row>
    <row r="18" customFormat="false" ht="16.5" hidden="false" customHeight="true" outlineLevel="0" collapsed="false">
      <c r="A18" s="101" t="n">
        <v>16</v>
      </c>
      <c r="B18" s="68" t="s">
        <v>83</v>
      </c>
      <c r="C18" s="35" t="s">
        <v>181</v>
      </c>
      <c r="D18" s="32" t="s">
        <v>168</v>
      </c>
      <c r="E18" s="81" t="n">
        <f aca="false">GROUPS!AM9</f>
        <v>0</v>
      </c>
      <c r="F18" s="81" t="n">
        <f aca="false">GROUPS!AN9</f>
        <v>0</v>
      </c>
      <c r="G18" s="81" t="n">
        <f aca="false">GROUPS!AO9</f>
        <v>0</v>
      </c>
      <c r="H18" s="81" t="n">
        <f aca="false">GROUPS!AP9</f>
        <v>0</v>
      </c>
      <c r="I18" s="81" t="n">
        <f aca="false">GROUPS!AQ9</f>
        <v>0</v>
      </c>
      <c r="J18" s="81" t="n">
        <f aca="false">GROUPS!AR9</f>
        <v>0</v>
      </c>
      <c r="K18" s="81" t="n">
        <f aca="false">GROUPS!AS9</f>
        <v>0</v>
      </c>
      <c r="L18" s="51" t="n">
        <f aca="false">GROUPS!AT9</f>
        <v>0</v>
      </c>
      <c r="M18" s="32" t="str">
        <f aca="false">IF(GROUPS!AT9&gt;0,"Active","—")</f>
        <v>—</v>
      </c>
      <c r="N18" s="3"/>
      <c r="O18" s="3"/>
      <c r="P18" s="3"/>
    </row>
    <row r="19" customFormat="false" ht="16.5" hidden="false" customHeight="true" outlineLevel="0" collapsed="false">
      <c r="A19" s="101" t="n">
        <v>17</v>
      </c>
      <c r="B19" s="63" t="s">
        <v>49</v>
      </c>
      <c r="C19" s="26" t="s">
        <v>190</v>
      </c>
      <c r="D19" s="22" t="s">
        <v>158</v>
      </c>
      <c r="E19" s="76" t="n">
        <f aca="false">GROUPS!C20</f>
        <v>0</v>
      </c>
      <c r="F19" s="76" t="n">
        <f aca="false">GROUPS!D20</f>
        <v>0</v>
      </c>
      <c r="G19" s="76" t="n">
        <f aca="false">GROUPS!E20</f>
        <v>0</v>
      </c>
      <c r="H19" s="76" t="n">
        <f aca="false">GROUPS!F20</f>
        <v>0</v>
      </c>
      <c r="I19" s="76" t="n">
        <f aca="false">GROUPS!G20</f>
        <v>0</v>
      </c>
      <c r="J19" s="76" t="n">
        <f aca="false">GROUPS!H20</f>
        <v>0</v>
      </c>
      <c r="K19" s="76" t="n">
        <f aca="false">GROUPS!I20</f>
        <v>0</v>
      </c>
      <c r="L19" s="49" t="n">
        <f aca="false">GROUPS!J20</f>
        <v>0</v>
      </c>
      <c r="M19" s="22" t="str">
        <f aca="false">IF(GROUPS!J20&gt;0,"Active","—")</f>
        <v>—</v>
      </c>
      <c r="N19" s="3"/>
      <c r="O19" s="3"/>
      <c r="P19" s="3"/>
    </row>
    <row r="20" customFormat="false" ht="16.5" hidden="false" customHeight="true" outlineLevel="0" collapsed="false">
      <c r="A20" s="101" t="n">
        <v>18</v>
      </c>
      <c r="B20" s="68" t="s">
        <v>61</v>
      </c>
      <c r="C20" s="35" t="s">
        <v>190</v>
      </c>
      <c r="D20" s="32" t="s">
        <v>158</v>
      </c>
      <c r="E20" s="81" t="n">
        <f aca="false">GROUPS!C21</f>
        <v>0</v>
      </c>
      <c r="F20" s="81" t="n">
        <f aca="false">GROUPS!D21</f>
        <v>0</v>
      </c>
      <c r="G20" s="81" t="n">
        <f aca="false">GROUPS!E21</f>
        <v>0</v>
      </c>
      <c r="H20" s="81" t="n">
        <f aca="false">GROUPS!F21</f>
        <v>0</v>
      </c>
      <c r="I20" s="81" t="n">
        <f aca="false">GROUPS!G21</f>
        <v>0</v>
      </c>
      <c r="J20" s="81" t="n">
        <f aca="false">GROUPS!H21</f>
        <v>0</v>
      </c>
      <c r="K20" s="81" t="n">
        <f aca="false">GROUPS!I21</f>
        <v>0</v>
      </c>
      <c r="L20" s="51" t="n">
        <f aca="false">GROUPS!J21</f>
        <v>0</v>
      </c>
      <c r="M20" s="32" t="str">
        <f aca="false">IF(GROUPS!J21&gt;0,"Active","—")</f>
        <v>—</v>
      </c>
      <c r="N20" s="3"/>
      <c r="O20" s="3"/>
      <c r="P20" s="3"/>
    </row>
    <row r="21" customFormat="false" ht="16.5" hidden="false" customHeight="true" outlineLevel="0" collapsed="false">
      <c r="A21" s="101" t="n">
        <v>19</v>
      </c>
      <c r="B21" s="63" t="s">
        <v>73</v>
      </c>
      <c r="C21" s="26" t="s">
        <v>190</v>
      </c>
      <c r="D21" s="22" t="s">
        <v>176</v>
      </c>
      <c r="E21" s="76" t="n">
        <f aca="false">GROUPS!C22</f>
        <v>0</v>
      </c>
      <c r="F21" s="76" t="n">
        <f aca="false">GROUPS!D22</f>
        <v>0</v>
      </c>
      <c r="G21" s="76" t="n">
        <f aca="false">GROUPS!E22</f>
        <v>0</v>
      </c>
      <c r="H21" s="76" t="n">
        <f aca="false">GROUPS!F22</f>
        <v>0</v>
      </c>
      <c r="I21" s="76" t="n">
        <f aca="false">GROUPS!G22</f>
        <v>0</v>
      </c>
      <c r="J21" s="76" t="n">
        <f aca="false">GROUPS!H22</f>
        <v>0</v>
      </c>
      <c r="K21" s="76" t="n">
        <f aca="false">GROUPS!I22</f>
        <v>0</v>
      </c>
      <c r="L21" s="49" t="n">
        <f aca="false">GROUPS!J22</f>
        <v>0</v>
      </c>
      <c r="M21" s="22" t="str">
        <f aca="false">IF(GROUPS!J22&gt;0,"Active","—")</f>
        <v>—</v>
      </c>
      <c r="N21" s="3"/>
      <c r="O21" s="3"/>
      <c r="P21" s="3"/>
    </row>
    <row r="22" customFormat="false" ht="16.5" hidden="false" customHeight="true" outlineLevel="0" collapsed="false">
      <c r="A22" s="101" t="n">
        <v>20</v>
      </c>
      <c r="B22" s="68" t="s">
        <v>85</v>
      </c>
      <c r="C22" s="35" t="s">
        <v>190</v>
      </c>
      <c r="D22" s="32" t="s">
        <v>168</v>
      </c>
      <c r="E22" s="81" t="n">
        <f aca="false">GROUPS!C23</f>
        <v>0</v>
      </c>
      <c r="F22" s="81" t="n">
        <f aca="false">GROUPS!D23</f>
        <v>0</v>
      </c>
      <c r="G22" s="81" t="n">
        <f aca="false">GROUPS!E23</f>
        <v>0</v>
      </c>
      <c r="H22" s="81" t="n">
        <f aca="false">GROUPS!F23</f>
        <v>0</v>
      </c>
      <c r="I22" s="81" t="n">
        <f aca="false">GROUPS!G23</f>
        <v>0</v>
      </c>
      <c r="J22" s="81" t="n">
        <f aca="false">GROUPS!H23</f>
        <v>0</v>
      </c>
      <c r="K22" s="81" t="n">
        <f aca="false">GROUPS!I23</f>
        <v>0</v>
      </c>
      <c r="L22" s="51" t="n">
        <f aca="false">GROUPS!J23</f>
        <v>0</v>
      </c>
      <c r="M22" s="32" t="str">
        <f aca="false">IF(GROUPS!J23&gt;0,"Active","—")</f>
        <v>—</v>
      </c>
      <c r="N22" s="3"/>
      <c r="O22" s="3"/>
      <c r="P22" s="3"/>
    </row>
    <row r="23" customFormat="false" ht="16.5" hidden="false" customHeight="true" outlineLevel="0" collapsed="false">
      <c r="A23" s="101" t="n">
        <v>21</v>
      </c>
      <c r="B23" s="63" t="s">
        <v>51</v>
      </c>
      <c r="C23" s="26" t="s">
        <v>191</v>
      </c>
      <c r="D23" s="22" t="s">
        <v>158</v>
      </c>
      <c r="E23" s="76" t="n">
        <f aca="false">GROUPS!O20</f>
        <v>0</v>
      </c>
      <c r="F23" s="76" t="n">
        <f aca="false">GROUPS!P20</f>
        <v>0</v>
      </c>
      <c r="G23" s="76" t="n">
        <f aca="false">GROUPS!Q20</f>
        <v>0</v>
      </c>
      <c r="H23" s="76" t="n">
        <f aca="false">GROUPS!R20</f>
        <v>0</v>
      </c>
      <c r="I23" s="76" t="n">
        <f aca="false">GROUPS!S20</f>
        <v>0</v>
      </c>
      <c r="J23" s="76" t="n">
        <f aca="false">GROUPS!T20</f>
        <v>0</v>
      </c>
      <c r="K23" s="76" t="n">
        <f aca="false">GROUPS!U20</f>
        <v>0</v>
      </c>
      <c r="L23" s="49" t="n">
        <f aca="false">GROUPS!V20</f>
        <v>0</v>
      </c>
      <c r="M23" s="22" t="str">
        <f aca="false">IF(GROUPS!V20&gt;0,"Active","—")</f>
        <v>—</v>
      </c>
      <c r="N23" s="3"/>
      <c r="O23" s="3"/>
      <c r="P23" s="3"/>
    </row>
    <row r="24" customFormat="false" ht="16.5" hidden="false" customHeight="true" outlineLevel="0" collapsed="false">
      <c r="A24" s="101" t="n">
        <v>22</v>
      </c>
      <c r="B24" s="68" t="s">
        <v>63</v>
      </c>
      <c r="C24" s="35" t="s">
        <v>191</v>
      </c>
      <c r="D24" s="32" t="s">
        <v>158</v>
      </c>
      <c r="E24" s="81" t="n">
        <f aca="false">GROUPS!O21</f>
        <v>0</v>
      </c>
      <c r="F24" s="81" t="n">
        <f aca="false">GROUPS!P21</f>
        <v>0</v>
      </c>
      <c r="G24" s="81" t="n">
        <f aca="false">GROUPS!Q21</f>
        <v>0</v>
      </c>
      <c r="H24" s="81" t="n">
        <f aca="false">GROUPS!R21</f>
        <v>0</v>
      </c>
      <c r="I24" s="81" t="n">
        <f aca="false">GROUPS!S21</f>
        <v>0</v>
      </c>
      <c r="J24" s="81" t="n">
        <f aca="false">GROUPS!T21</f>
        <v>0</v>
      </c>
      <c r="K24" s="81" t="n">
        <f aca="false">GROUPS!U21</f>
        <v>0</v>
      </c>
      <c r="L24" s="51" t="n">
        <f aca="false">GROUPS!V21</f>
        <v>0</v>
      </c>
      <c r="M24" s="32" t="str">
        <f aca="false">IF(GROUPS!V21&gt;0,"Active","—")</f>
        <v>—</v>
      </c>
      <c r="N24" s="3"/>
      <c r="O24" s="3"/>
      <c r="P24" s="3"/>
    </row>
    <row r="25" customFormat="false" ht="16.5" hidden="false" customHeight="true" outlineLevel="0" collapsed="false">
      <c r="A25" s="101" t="n">
        <v>23</v>
      </c>
      <c r="B25" s="63" t="s">
        <v>75</v>
      </c>
      <c r="C25" s="26" t="s">
        <v>191</v>
      </c>
      <c r="D25" s="22" t="s">
        <v>155</v>
      </c>
      <c r="E25" s="76" t="n">
        <f aca="false">GROUPS!O22</f>
        <v>0</v>
      </c>
      <c r="F25" s="76" t="n">
        <f aca="false">GROUPS!P22</f>
        <v>0</v>
      </c>
      <c r="G25" s="76" t="n">
        <f aca="false">GROUPS!Q22</f>
        <v>0</v>
      </c>
      <c r="H25" s="76" t="n">
        <f aca="false">GROUPS!R22</f>
        <v>0</v>
      </c>
      <c r="I25" s="76" t="n">
        <f aca="false">GROUPS!S22</f>
        <v>0</v>
      </c>
      <c r="J25" s="76" t="n">
        <f aca="false">GROUPS!T22</f>
        <v>0</v>
      </c>
      <c r="K25" s="76" t="n">
        <f aca="false">GROUPS!U22</f>
        <v>0</v>
      </c>
      <c r="L25" s="49" t="n">
        <f aca="false">GROUPS!V22</f>
        <v>0</v>
      </c>
      <c r="M25" s="22" t="str">
        <f aca="false">IF(GROUPS!V22&gt;0,"Active","—")</f>
        <v>—</v>
      </c>
      <c r="N25" s="3"/>
      <c r="O25" s="3"/>
      <c r="P25" s="3"/>
    </row>
    <row r="26" customFormat="false" ht="16.5" hidden="false" customHeight="true" outlineLevel="0" collapsed="false">
      <c r="A26" s="101" t="n">
        <v>24</v>
      </c>
      <c r="B26" s="68" t="s">
        <v>87</v>
      </c>
      <c r="C26" s="35" t="s">
        <v>191</v>
      </c>
      <c r="D26" s="32" t="s">
        <v>176</v>
      </c>
      <c r="E26" s="81" t="n">
        <f aca="false">GROUPS!O23</f>
        <v>0</v>
      </c>
      <c r="F26" s="81" t="n">
        <f aca="false">GROUPS!P23</f>
        <v>0</v>
      </c>
      <c r="G26" s="81" t="n">
        <f aca="false">GROUPS!Q23</f>
        <v>0</v>
      </c>
      <c r="H26" s="81" t="n">
        <f aca="false">GROUPS!R23</f>
        <v>0</v>
      </c>
      <c r="I26" s="81" t="n">
        <f aca="false">GROUPS!S23</f>
        <v>0</v>
      </c>
      <c r="J26" s="81" t="n">
        <f aca="false">GROUPS!T23</f>
        <v>0</v>
      </c>
      <c r="K26" s="81" t="n">
        <f aca="false">GROUPS!U23</f>
        <v>0</v>
      </c>
      <c r="L26" s="51" t="n">
        <f aca="false">GROUPS!V23</f>
        <v>0</v>
      </c>
      <c r="M26" s="32" t="str">
        <f aca="false">IF(GROUPS!V23&gt;0,"Active","—")</f>
        <v>—</v>
      </c>
      <c r="N26" s="3"/>
      <c r="O26" s="3"/>
      <c r="P26" s="3"/>
    </row>
    <row r="27" customFormat="false" ht="16.5" hidden="false" customHeight="true" outlineLevel="0" collapsed="false">
      <c r="A27" s="101" t="n">
        <v>25</v>
      </c>
      <c r="B27" s="63" t="s">
        <v>95</v>
      </c>
      <c r="C27" s="26" t="s">
        <v>192</v>
      </c>
      <c r="D27" s="22" t="s">
        <v>158</v>
      </c>
      <c r="E27" s="76" t="n">
        <f aca="false">GROUPS!AA20</f>
        <v>0</v>
      </c>
      <c r="F27" s="76" t="n">
        <f aca="false">GROUPS!AB20</f>
        <v>0</v>
      </c>
      <c r="G27" s="76" t="n">
        <f aca="false">GROUPS!AC20</f>
        <v>0</v>
      </c>
      <c r="H27" s="76" t="n">
        <f aca="false">GROUPS!AD20</f>
        <v>0</v>
      </c>
      <c r="I27" s="76" t="n">
        <f aca="false">GROUPS!AE20</f>
        <v>0</v>
      </c>
      <c r="J27" s="76" t="n">
        <f aca="false">GROUPS!AF20</f>
        <v>0</v>
      </c>
      <c r="K27" s="76" t="n">
        <f aca="false">GROUPS!AG20</f>
        <v>0</v>
      </c>
      <c r="L27" s="49" t="n">
        <f aca="false">GROUPS!AH20</f>
        <v>0</v>
      </c>
      <c r="M27" s="22" t="str">
        <f aca="false">IF(GROUPS!AH20&gt;0,"Active","—")</f>
        <v>—</v>
      </c>
      <c r="N27" s="3"/>
      <c r="O27" s="3"/>
      <c r="P27" s="3"/>
    </row>
    <row r="28" customFormat="false" ht="16.5" hidden="false" customHeight="true" outlineLevel="0" collapsed="false">
      <c r="A28" s="101" t="n">
        <v>26</v>
      </c>
      <c r="B28" s="68" t="s">
        <v>107</v>
      </c>
      <c r="C28" s="35" t="s">
        <v>192</v>
      </c>
      <c r="D28" s="32" t="s">
        <v>158</v>
      </c>
      <c r="E28" s="81" t="n">
        <f aca="false">GROUPS!AA21</f>
        <v>0</v>
      </c>
      <c r="F28" s="81" t="n">
        <f aca="false">GROUPS!AB21</f>
        <v>0</v>
      </c>
      <c r="G28" s="81" t="n">
        <f aca="false">GROUPS!AC21</f>
        <v>0</v>
      </c>
      <c r="H28" s="81" t="n">
        <f aca="false">GROUPS!AD21</f>
        <v>0</v>
      </c>
      <c r="I28" s="81" t="n">
        <f aca="false">GROUPS!AE21</f>
        <v>0</v>
      </c>
      <c r="J28" s="81" t="n">
        <f aca="false">GROUPS!AF21</f>
        <v>0</v>
      </c>
      <c r="K28" s="81" t="n">
        <f aca="false">GROUPS!AG21</f>
        <v>0</v>
      </c>
      <c r="L28" s="51" t="n">
        <f aca="false">GROUPS!AH21</f>
        <v>0</v>
      </c>
      <c r="M28" s="32" t="str">
        <f aca="false">IF(GROUPS!AH21&gt;0,"Active","—")</f>
        <v>—</v>
      </c>
      <c r="N28" s="3"/>
      <c r="O28" s="3"/>
      <c r="P28" s="3"/>
    </row>
    <row r="29" customFormat="false" ht="16.5" hidden="false" customHeight="true" outlineLevel="0" collapsed="false">
      <c r="A29" s="101" t="n">
        <v>27</v>
      </c>
      <c r="B29" s="63" t="s">
        <v>119</v>
      </c>
      <c r="C29" s="26" t="s">
        <v>192</v>
      </c>
      <c r="D29" s="22" t="s">
        <v>155</v>
      </c>
      <c r="E29" s="76" t="n">
        <f aca="false">GROUPS!AA22</f>
        <v>0</v>
      </c>
      <c r="F29" s="76" t="n">
        <f aca="false">GROUPS!AB22</f>
        <v>0</v>
      </c>
      <c r="G29" s="76" t="n">
        <f aca="false">GROUPS!AC22</f>
        <v>0</v>
      </c>
      <c r="H29" s="76" t="n">
        <f aca="false">GROUPS!AD22</f>
        <v>0</v>
      </c>
      <c r="I29" s="76" t="n">
        <f aca="false">GROUPS!AE22</f>
        <v>0</v>
      </c>
      <c r="J29" s="76" t="n">
        <f aca="false">GROUPS!AF22</f>
        <v>0</v>
      </c>
      <c r="K29" s="76" t="n">
        <f aca="false">GROUPS!AG22</f>
        <v>0</v>
      </c>
      <c r="L29" s="49" t="n">
        <f aca="false">GROUPS!AH22</f>
        <v>0</v>
      </c>
      <c r="M29" s="22" t="str">
        <f aca="false">IF(GROUPS!AH22&gt;0,"Active","—")</f>
        <v>—</v>
      </c>
      <c r="N29" s="3"/>
      <c r="O29" s="3"/>
      <c r="P29" s="3"/>
    </row>
    <row r="30" customFormat="false" ht="16.5" hidden="false" customHeight="true" outlineLevel="0" collapsed="false">
      <c r="A30" s="101" t="n">
        <v>28</v>
      </c>
      <c r="B30" s="68" t="s">
        <v>131</v>
      </c>
      <c r="C30" s="35" t="s">
        <v>192</v>
      </c>
      <c r="D30" s="32" t="s">
        <v>176</v>
      </c>
      <c r="E30" s="81" t="n">
        <f aca="false">GROUPS!AA23</f>
        <v>0</v>
      </c>
      <c r="F30" s="81" t="n">
        <f aca="false">GROUPS!AB23</f>
        <v>0</v>
      </c>
      <c r="G30" s="81" t="n">
        <f aca="false">GROUPS!AC23</f>
        <v>0</v>
      </c>
      <c r="H30" s="81" t="n">
        <f aca="false">GROUPS!AD23</f>
        <v>0</v>
      </c>
      <c r="I30" s="81" t="n">
        <f aca="false">GROUPS!AE23</f>
        <v>0</v>
      </c>
      <c r="J30" s="81" t="n">
        <f aca="false">GROUPS!AF23</f>
        <v>0</v>
      </c>
      <c r="K30" s="81" t="n">
        <f aca="false">GROUPS!AG23</f>
        <v>0</v>
      </c>
      <c r="L30" s="51" t="n">
        <f aca="false">GROUPS!AH23</f>
        <v>0</v>
      </c>
      <c r="M30" s="32" t="str">
        <f aca="false">IF(GROUPS!AH23&gt;0,"Active","—")</f>
        <v>—</v>
      </c>
      <c r="N30" s="3"/>
      <c r="O30" s="3"/>
      <c r="P30" s="3"/>
    </row>
    <row r="31" customFormat="false" ht="16.5" hidden="false" customHeight="true" outlineLevel="0" collapsed="false">
      <c r="A31" s="101" t="n">
        <v>29</v>
      </c>
      <c r="B31" s="63" t="s">
        <v>97</v>
      </c>
      <c r="C31" s="26" t="s">
        <v>17</v>
      </c>
      <c r="D31" s="22" t="s">
        <v>158</v>
      </c>
      <c r="E31" s="76" t="n">
        <f aca="false">GROUPS!AM20</f>
        <v>0</v>
      </c>
      <c r="F31" s="76" t="n">
        <f aca="false">GROUPS!AN20</f>
        <v>0</v>
      </c>
      <c r="G31" s="76" t="n">
        <f aca="false">GROUPS!AO20</f>
        <v>0</v>
      </c>
      <c r="H31" s="76" t="n">
        <f aca="false">GROUPS!AP20</f>
        <v>0</v>
      </c>
      <c r="I31" s="76" t="n">
        <f aca="false">GROUPS!AQ20</f>
        <v>0</v>
      </c>
      <c r="J31" s="76" t="n">
        <f aca="false">GROUPS!AR20</f>
        <v>0</v>
      </c>
      <c r="K31" s="76" t="n">
        <f aca="false">GROUPS!AS20</f>
        <v>0</v>
      </c>
      <c r="L31" s="49" t="n">
        <f aca="false">GROUPS!AT20</f>
        <v>0</v>
      </c>
      <c r="M31" s="22" t="str">
        <f aca="false">IF(GROUPS!AT20&gt;0,"Active","—")</f>
        <v>—</v>
      </c>
      <c r="N31" s="3"/>
      <c r="O31" s="3"/>
      <c r="P31" s="3"/>
    </row>
    <row r="32" customFormat="false" ht="16.5" hidden="false" customHeight="true" outlineLevel="0" collapsed="false">
      <c r="A32" s="101" t="n">
        <v>30</v>
      </c>
      <c r="B32" s="68" t="s">
        <v>109</v>
      </c>
      <c r="C32" s="35" t="s">
        <v>17</v>
      </c>
      <c r="D32" s="32" t="s">
        <v>158</v>
      </c>
      <c r="E32" s="81" t="n">
        <f aca="false">GROUPS!AM21</f>
        <v>0</v>
      </c>
      <c r="F32" s="81" t="n">
        <f aca="false">GROUPS!AN21</f>
        <v>0</v>
      </c>
      <c r="G32" s="81" t="n">
        <f aca="false">GROUPS!AO21</f>
        <v>0</v>
      </c>
      <c r="H32" s="81" t="n">
        <f aca="false">GROUPS!AP21</f>
        <v>0</v>
      </c>
      <c r="I32" s="81" t="n">
        <f aca="false">GROUPS!AQ21</f>
        <v>0</v>
      </c>
      <c r="J32" s="81" t="n">
        <f aca="false">GROUPS!AR21</f>
        <v>0</v>
      </c>
      <c r="K32" s="81" t="n">
        <f aca="false">GROUPS!AS21</f>
        <v>0</v>
      </c>
      <c r="L32" s="51" t="n">
        <f aca="false">GROUPS!AT21</f>
        <v>0</v>
      </c>
      <c r="M32" s="32" t="str">
        <f aca="false">IF(GROUPS!AT21&gt;0,"Active","—")</f>
        <v>—</v>
      </c>
      <c r="N32" s="3"/>
      <c r="O32" s="3"/>
      <c r="P32" s="3"/>
    </row>
    <row r="33" customFormat="false" ht="16.5" hidden="false" customHeight="true" outlineLevel="0" collapsed="false">
      <c r="A33" s="101" t="n">
        <v>31</v>
      </c>
      <c r="B33" s="63" t="s">
        <v>121</v>
      </c>
      <c r="C33" s="26" t="s">
        <v>17</v>
      </c>
      <c r="D33" s="22" t="s">
        <v>150</v>
      </c>
      <c r="E33" s="76" t="n">
        <f aca="false">GROUPS!AM22</f>
        <v>0</v>
      </c>
      <c r="F33" s="76" t="n">
        <f aca="false">GROUPS!AN22</f>
        <v>0</v>
      </c>
      <c r="G33" s="76" t="n">
        <f aca="false">GROUPS!AO22</f>
        <v>0</v>
      </c>
      <c r="H33" s="76" t="n">
        <f aca="false">GROUPS!AP22</f>
        <v>0</v>
      </c>
      <c r="I33" s="76" t="n">
        <f aca="false">GROUPS!AQ22</f>
        <v>0</v>
      </c>
      <c r="J33" s="76" t="n">
        <f aca="false">GROUPS!AR22</f>
        <v>0</v>
      </c>
      <c r="K33" s="76" t="n">
        <f aca="false">GROUPS!AS22</f>
        <v>0</v>
      </c>
      <c r="L33" s="49" t="n">
        <f aca="false">GROUPS!AT22</f>
        <v>0</v>
      </c>
      <c r="M33" s="22" t="str">
        <f aca="false">IF(GROUPS!AT22&gt;0,"Active","—")</f>
        <v>—</v>
      </c>
      <c r="N33" s="3"/>
      <c r="O33" s="3"/>
      <c r="P33" s="3"/>
    </row>
    <row r="34" customFormat="false" ht="16.5" hidden="false" customHeight="true" outlineLevel="0" collapsed="false">
      <c r="A34" s="101" t="n">
        <v>32</v>
      </c>
      <c r="B34" s="68" t="s">
        <v>133</v>
      </c>
      <c r="C34" s="35" t="s">
        <v>17</v>
      </c>
      <c r="D34" s="32" t="s">
        <v>168</v>
      </c>
      <c r="E34" s="81" t="n">
        <f aca="false">GROUPS!AM23</f>
        <v>0</v>
      </c>
      <c r="F34" s="81" t="n">
        <f aca="false">GROUPS!AN23</f>
        <v>0</v>
      </c>
      <c r="G34" s="81" t="n">
        <f aca="false">GROUPS!AO23</f>
        <v>0</v>
      </c>
      <c r="H34" s="81" t="n">
        <f aca="false">GROUPS!AP23</f>
        <v>0</v>
      </c>
      <c r="I34" s="81" t="n">
        <f aca="false">GROUPS!AQ23</f>
        <v>0</v>
      </c>
      <c r="J34" s="81" t="n">
        <f aca="false">GROUPS!AR23</f>
        <v>0</v>
      </c>
      <c r="K34" s="81" t="n">
        <f aca="false">GROUPS!AS23</f>
        <v>0</v>
      </c>
      <c r="L34" s="51" t="n">
        <f aca="false">GROUPS!AT23</f>
        <v>0</v>
      </c>
      <c r="M34" s="32" t="str">
        <f aca="false">IF(GROUPS!AT23&gt;0,"Active","—")</f>
        <v>—</v>
      </c>
      <c r="N34" s="3"/>
      <c r="O34" s="3"/>
      <c r="P34" s="3"/>
    </row>
    <row r="35" customFormat="false" ht="16.5" hidden="false" customHeight="true" outlineLevel="0" collapsed="false">
      <c r="A35" s="101" t="n">
        <v>33</v>
      </c>
      <c r="B35" s="63" t="s">
        <v>99</v>
      </c>
      <c r="C35" s="26" t="s">
        <v>193</v>
      </c>
      <c r="D35" s="22" t="s">
        <v>158</v>
      </c>
      <c r="E35" s="76" t="n">
        <f aca="false">GROUPS!C34</f>
        <v>0</v>
      </c>
      <c r="F35" s="76" t="n">
        <f aca="false">GROUPS!D34</f>
        <v>0</v>
      </c>
      <c r="G35" s="76" t="n">
        <f aca="false">GROUPS!E34</f>
        <v>0</v>
      </c>
      <c r="H35" s="76" t="n">
        <f aca="false">GROUPS!F34</f>
        <v>0</v>
      </c>
      <c r="I35" s="76" t="n">
        <f aca="false">GROUPS!G34</f>
        <v>0</v>
      </c>
      <c r="J35" s="76" t="n">
        <f aca="false">GROUPS!H34</f>
        <v>0</v>
      </c>
      <c r="K35" s="76" t="n">
        <f aca="false">GROUPS!I34</f>
        <v>0</v>
      </c>
      <c r="L35" s="49" t="n">
        <f aca="false">GROUPS!J34</f>
        <v>0</v>
      </c>
      <c r="M35" s="22" t="str">
        <f aca="false">IF(GROUPS!J34&gt;0,"Active","—")</f>
        <v>—</v>
      </c>
      <c r="N35" s="3"/>
      <c r="O35" s="3"/>
      <c r="P35" s="3"/>
    </row>
    <row r="36" customFormat="false" ht="16.5" hidden="false" customHeight="true" outlineLevel="0" collapsed="false">
      <c r="A36" s="101" t="n">
        <v>34</v>
      </c>
      <c r="B36" s="68" t="s">
        <v>111</v>
      </c>
      <c r="C36" s="35" t="s">
        <v>193</v>
      </c>
      <c r="D36" s="32" t="s">
        <v>158</v>
      </c>
      <c r="E36" s="81" t="n">
        <f aca="false">GROUPS!C35</f>
        <v>0</v>
      </c>
      <c r="F36" s="81" t="n">
        <f aca="false">GROUPS!D35</f>
        <v>0</v>
      </c>
      <c r="G36" s="81" t="n">
        <f aca="false">GROUPS!E35</f>
        <v>0</v>
      </c>
      <c r="H36" s="81" t="n">
        <f aca="false">GROUPS!F35</f>
        <v>0</v>
      </c>
      <c r="I36" s="81" t="n">
        <f aca="false">GROUPS!G35</f>
        <v>0</v>
      </c>
      <c r="J36" s="81" t="n">
        <f aca="false">GROUPS!H35</f>
        <v>0</v>
      </c>
      <c r="K36" s="81" t="n">
        <f aca="false">GROUPS!I35</f>
        <v>0</v>
      </c>
      <c r="L36" s="51" t="n">
        <f aca="false">GROUPS!J35</f>
        <v>0</v>
      </c>
      <c r="M36" s="32" t="str">
        <f aca="false">IF(GROUPS!J35&gt;0,"Active","—")</f>
        <v>—</v>
      </c>
      <c r="N36" s="3"/>
      <c r="O36" s="3"/>
      <c r="P36" s="3"/>
    </row>
    <row r="37" customFormat="false" ht="16.5" hidden="false" customHeight="true" outlineLevel="0" collapsed="false">
      <c r="A37" s="101" t="n">
        <v>35</v>
      </c>
      <c r="B37" s="63" t="s">
        <v>123</v>
      </c>
      <c r="C37" s="26" t="s">
        <v>193</v>
      </c>
      <c r="D37" s="22" t="s">
        <v>150</v>
      </c>
      <c r="E37" s="76" t="n">
        <f aca="false">GROUPS!C36</f>
        <v>0</v>
      </c>
      <c r="F37" s="76" t="n">
        <f aca="false">GROUPS!D36</f>
        <v>0</v>
      </c>
      <c r="G37" s="76" t="n">
        <f aca="false">GROUPS!E36</f>
        <v>0</v>
      </c>
      <c r="H37" s="76" t="n">
        <f aca="false">GROUPS!F36</f>
        <v>0</v>
      </c>
      <c r="I37" s="76" t="n">
        <f aca="false">GROUPS!G36</f>
        <v>0</v>
      </c>
      <c r="J37" s="76" t="n">
        <f aca="false">GROUPS!H36</f>
        <v>0</v>
      </c>
      <c r="K37" s="76" t="n">
        <f aca="false">GROUPS!I36</f>
        <v>0</v>
      </c>
      <c r="L37" s="49" t="n">
        <f aca="false">GROUPS!J36</f>
        <v>0</v>
      </c>
      <c r="M37" s="22" t="str">
        <f aca="false">IF(GROUPS!J36&gt;0,"Active","—")</f>
        <v>—</v>
      </c>
      <c r="N37" s="3"/>
      <c r="O37" s="3"/>
      <c r="P37" s="3"/>
    </row>
    <row r="38" customFormat="false" ht="16.5" hidden="false" customHeight="true" outlineLevel="0" collapsed="false">
      <c r="A38" s="101" t="n">
        <v>36</v>
      </c>
      <c r="B38" s="68" t="s">
        <v>135</v>
      </c>
      <c r="C38" s="35" t="s">
        <v>193</v>
      </c>
      <c r="D38" s="32" t="s">
        <v>168</v>
      </c>
      <c r="E38" s="81" t="n">
        <f aca="false">GROUPS!C37</f>
        <v>0</v>
      </c>
      <c r="F38" s="81" t="n">
        <f aca="false">GROUPS!D37</f>
        <v>0</v>
      </c>
      <c r="G38" s="81" t="n">
        <f aca="false">GROUPS!E37</f>
        <v>0</v>
      </c>
      <c r="H38" s="81" t="n">
        <f aca="false">GROUPS!F37</f>
        <v>0</v>
      </c>
      <c r="I38" s="81" t="n">
        <f aca="false">GROUPS!G37</f>
        <v>0</v>
      </c>
      <c r="J38" s="81" t="n">
        <f aca="false">GROUPS!H37</f>
        <v>0</v>
      </c>
      <c r="K38" s="81" t="n">
        <f aca="false">GROUPS!I37</f>
        <v>0</v>
      </c>
      <c r="L38" s="51" t="n">
        <f aca="false">GROUPS!J37</f>
        <v>0</v>
      </c>
      <c r="M38" s="32" t="str">
        <f aca="false">IF(GROUPS!J37&gt;0,"Active","—")</f>
        <v>—</v>
      </c>
      <c r="N38" s="3"/>
      <c r="O38" s="3"/>
      <c r="P38" s="3"/>
    </row>
    <row r="39" customFormat="false" ht="16.5" hidden="false" customHeight="true" outlineLevel="0" collapsed="false">
      <c r="A39" s="101" t="n">
        <v>37</v>
      </c>
      <c r="B39" s="63" t="s">
        <v>101</v>
      </c>
      <c r="C39" s="26" t="s">
        <v>194</v>
      </c>
      <c r="D39" s="22" t="s">
        <v>158</v>
      </c>
      <c r="E39" s="76" t="n">
        <f aca="false">GROUPS!O34</f>
        <v>0</v>
      </c>
      <c r="F39" s="76" t="n">
        <f aca="false">GROUPS!P34</f>
        <v>0</v>
      </c>
      <c r="G39" s="76" t="n">
        <f aca="false">GROUPS!Q34</f>
        <v>0</v>
      </c>
      <c r="H39" s="76" t="n">
        <f aca="false">GROUPS!R34</f>
        <v>0</v>
      </c>
      <c r="I39" s="76" t="n">
        <f aca="false">GROUPS!S34</f>
        <v>0</v>
      </c>
      <c r="J39" s="76" t="n">
        <f aca="false">GROUPS!T34</f>
        <v>0</v>
      </c>
      <c r="K39" s="76" t="n">
        <f aca="false">GROUPS!U34</f>
        <v>0</v>
      </c>
      <c r="L39" s="49" t="n">
        <f aca="false">GROUPS!V34</f>
        <v>0</v>
      </c>
      <c r="M39" s="22" t="str">
        <f aca="false">IF(GROUPS!V34&gt;0,"Active","—")</f>
        <v>—</v>
      </c>
      <c r="N39" s="3"/>
      <c r="O39" s="3"/>
      <c r="P39" s="3"/>
    </row>
    <row r="40" customFormat="false" ht="16.5" hidden="false" customHeight="true" outlineLevel="0" collapsed="false">
      <c r="A40" s="101" t="n">
        <v>38</v>
      </c>
      <c r="B40" s="68" t="s">
        <v>113</v>
      </c>
      <c r="C40" s="35" t="s">
        <v>194</v>
      </c>
      <c r="D40" s="32" t="s">
        <v>158</v>
      </c>
      <c r="E40" s="81" t="n">
        <f aca="false">GROUPS!O35</f>
        <v>0</v>
      </c>
      <c r="F40" s="81" t="n">
        <f aca="false">GROUPS!P35</f>
        <v>0</v>
      </c>
      <c r="G40" s="81" t="n">
        <f aca="false">GROUPS!Q35</f>
        <v>0</v>
      </c>
      <c r="H40" s="81" t="n">
        <f aca="false">GROUPS!R35</f>
        <v>0</v>
      </c>
      <c r="I40" s="81" t="n">
        <f aca="false">GROUPS!S35</f>
        <v>0</v>
      </c>
      <c r="J40" s="81" t="n">
        <f aca="false">GROUPS!T35</f>
        <v>0</v>
      </c>
      <c r="K40" s="81" t="n">
        <f aca="false">GROUPS!U35</f>
        <v>0</v>
      </c>
      <c r="L40" s="51" t="n">
        <f aca="false">GROUPS!V35</f>
        <v>0</v>
      </c>
      <c r="M40" s="32" t="str">
        <f aca="false">IF(GROUPS!V35&gt;0,"Active","—")</f>
        <v>—</v>
      </c>
      <c r="N40" s="3"/>
      <c r="O40" s="3"/>
      <c r="P40" s="3"/>
    </row>
    <row r="41" customFormat="false" ht="16.5" hidden="false" customHeight="true" outlineLevel="0" collapsed="false">
      <c r="A41" s="101" t="n">
        <v>39</v>
      </c>
      <c r="B41" s="63" t="s">
        <v>125</v>
      </c>
      <c r="C41" s="26" t="s">
        <v>194</v>
      </c>
      <c r="D41" s="22" t="s">
        <v>176</v>
      </c>
      <c r="E41" s="76" t="n">
        <f aca="false">GROUPS!O36</f>
        <v>0</v>
      </c>
      <c r="F41" s="76" t="n">
        <f aca="false">GROUPS!P36</f>
        <v>0</v>
      </c>
      <c r="G41" s="76" t="n">
        <f aca="false">GROUPS!Q36</f>
        <v>0</v>
      </c>
      <c r="H41" s="76" t="n">
        <f aca="false">GROUPS!R36</f>
        <v>0</v>
      </c>
      <c r="I41" s="76" t="n">
        <f aca="false">GROUPS!S36</f>
        <v>0</v>
      </c>
      <c r="J41" s="76" t="n">
        <f aca="false">GROUPS!T36</f>
        <v>0</v>
      </c>
      <c r="K41" s="76" t="n">
        <f aca="false">GROUPS!U36</f>
        <v>0</v>
      </c>
      <c r="L41" s="49" t="n">
        <f aca="false">GROUPS!V36</f>
        <v>0</v>
      </c>
      <c r="M41" s="22" t="str">
        <f aca="false">IF(GROUPS!V36&gt;0,"Active","—")</f>
        <v>—</v>
      </c>
      <c r="N41" s="3"/>
      <c r="O41" s="3"/>
      <c r="P41" s="3"/>
    </row>
    <row r="42" customFormat="false" ht="16.5" hidden="false" customHeight="true" outlineLevel="0" collapsed="false">
      <c r="A42" s="101" t="n">
        <v>40</v>
      </c>
      <c r="B42" s="68" t="s">
        <v>137</v>
      </c>
      <c r="C42" s="35" t="s">
        <v>194</v>
      </c>
      <c r="D42" s="32" t="s">
        <v>168</v>
      </c>
      <c r="E42" s="81" t="n">
        <f aca="false">GROUPS!O37</f>
        <v>0</v>
      </c>
      <c r="F42" s="81" t="n">
        <f aca="false">GROUPS!P37</f>
        <v>0</v>
      </c>
      <c r="G42" s="81" t="n">
        <f aca="false">GROUPS!Q37</f>
        <v>0</v>
      </c>
      <c r="H42" s="81" t="n">
        <f aca="false">GROUPS!R37</f>
        <v>0</v>
      </c>
      <c r="I42" s="81" t="n">
        <f aca="false">GROUPS!S37</f>
        <v>0</v>
      </c>
      <c r="J42" s="81" t="n">
        <f aca="false">GROUPS!T37</f>
        <v>0</v>
      </c>
      <c r="K42" s="81" t="n">
        <f aca="false">GROUPS!U37</f>
        <v>0</v>
      </c>
      <c r="L42" s="51" t="n">
        <f aca="false">GROUPS!V37</f>
        <v>0</v>
      </c>
      <c r="M42" s="32" t="str">
        <f aca="false">IF(GROUPS!V37&gt;0,"Active","—")</f>
        <v>—</v>
      </c>
      <c r="N42" s="3"/>
      <c r="O42" s="3"/>
      <c r="P42" s="3"/>
    </row>
    <row r="43" customFormat="false" ht="16.5" hidden="false" customHeight="true" outlineLevel="0" collapsed="false">
      <c r="A43" s="101" t="n">
        <v>41</v>
      </c>
      <c r="B43" s="63" t="s">
        <v>103</v>
      </c>
      <c r="C43" s="26" t="s">
        <v>195</v>
      </c>
      <c r="D43" s="22" t="s">
        <v>158</v>
      </c>
      <c r="E43" s="76" t="n">
        <f aca="false">GROUPS!AA34</f>
        <v>0</v>
      </c>
      <c r="F43" s="76" t="n">
        <f aca="false">GROUPS!AB34</f>
        <v>0</v>
      </c>
      <c r="G43" s="76" t="n">
        <f aca="false">GROUPS!AC34</f>
        <v>0</v>
      </c>
      <c r="H43" s="76" t="n">
        <f aca="false">GROUPS!AD34</f>
        <v>0</v>
      </c>
      <c r="I43" s="76" t="n">
        <f aca="false">GROUPS!AE34</f>
        <v>0</v>
      </c>
      <c r="J43" s="76" t="n">
        <f aca="false">GROUPS!AF34</f>
        <v>0</v>
      </c>
      <c r="K43" s="76" t="n">
        <f aca="false">GROUPS!AG34</f>
        <v>0</v>
      </c>
      <c r="L43" s="49" t="n">
        <f aca="false">GROUPS!AH34</f>
        <v>0</v>
      </c>
      <c r="M43" s="22" t="str">
        <f aca="false">IF(GROUPS!AH34&gt;0,"Active","—")</f>
        <v>—</v>
      </c>
      <c r="N43" s="3"/>
      <c r="O43" s="3"/>
      <c r="P43" s="3"/>
    </row>
    <row r="44" customFormat="false" ht="16.5" hidden="false" customHeight="true" outlineLevel="0" collapsed="false">
      <c r="A44" s="101" t="n">
        <v>42</v>
      </c>
      <c r="B44" s="68" t="s">
        <v>115</v>
      </c>
      <c r="C44" s="35" t="s">
        <v>195</v>
      </c>
      <c r="D44" s="32" t="s">
        <v>158</v>
      </c>
      <c r="E44" s="81" t="n">
        <f aca="false">GROUPS!AA35</f>
        <v>0</v>
      </c>
      <c r="F44" s="81" t="n">
        <f aca="false">GROUPS!AB35</f>
        <v>0</v>
      </c>
      <c r="G44" s="81" t="n">
        <f aca="false">GROUPS!AC35</f>
        <v>0</v>
      </c>
      <c r="H44" s="81" t="n">
        <f aca="false">GROUPS!AD35</f>
        <v>0</v>
      </c>
      <c r="I44" s="81" t="n">
        <f aca="false">GROUPS!AE35</f>
        <v>0</v>
      </c>
      <c r="J44" s="81" t="n">
        <f aca="false">GROUPS!AF35</f>
        <v>0</v>
      </c>
      <c r="K44" s="81" t="n">
        <f aca="false">GROUPS!AG35</f>
        <v>0</v>
      </c>
      <c r="L44" s="51" t="n">
        <f aca="false">GROUPS!AH35</f>
        <v>0</v>
      </c>
      <c r="M44" s="32" t="str">
        <f aca="false">IF(GROUPS!AH35&gt;0,"Active","—")</f>
        <v>—</v>
      </c>
      <c r="N44" s="3"/>
      <c r="O44" s="3"/>
      <c r="P44" s="3"/>
    </row>
    <row r="45" customFormat="false" ht="16.5" hidden="false" customHeight="true" outlineLevel="0" collapsed="false">
      <c r="A45" s="101" t="n">
        <v>43</v>
      </c>
      <c r="B45" s="63" t="s">
        <v>127</v>
      </c>
      <c r="C45" s="26" t="s">
        <v>195</v>
      </c>
      <c r="D45" s="22" t="s">
        <v>150</v>
      </c>
      <c r="E45" s="76" t="n">
        <f aca="false">GROUPS!AA36</f>
        <v>0</v>
      </c>
      <c r="F45" s="76" t="n">
        <f aca="false">GROUPS!AB36</f>
        <v>0</v>
      </c>
      <c r="G45" s="76" t="n">
        <f aca="false">GROUPS!AC36</f>
        <v>0</v>
      </c>
      <c r="H45" s="76" t="n">
        <f aca="false">GROUPS!AD36</f>
        <v>0</v>
      </c>
      <c r="I45" s="76" t="n">
        <f aca="false">GROUPS!AE36</f>
        <v>0</v>
      </c>
      <c r="J45" s="76" t="n">
        <f aca="false">GROUPS!AF36</f>
        <v>0</v>
      </c>
      <c r="K45" s="76" t="n">
        <f aca="false">GROUPS!AG36</f>
        <v>0</v>
      </c>
      <c r="L45" s="49" t="n">
        <f aca="false">GROUPS!AH36</f>
        <v>0</v>
      </c>
      <c r="M45" s="22" t="str">
        <f aca="false">IF(GROUPS!AH36&gt;0,"Active","—")</f>
        <v>—</v>
      </c>
      <c r="N45" s="3"/>
      <c r="O45" s="3"/>
      <c r="P45" s="3"/>
    </row>
    <row r="46" customFormat="false" ht="16.5" hidden="false" customHeight="true" outlineLevel="0" collapsed="false">
      <c r="A46" s="101" t="n">
        <v>44</v>
      </c>
      <c r="B46" s="68" t="s">
        <v>139</v>
      </c>
      <c r="C46" s="35" t="s">
        <v>195</v>
      </c>
      <c r="D46" s="32" t="s">
        <v>168</v>
      </c>
      <c r="E46" s="81" t="n">
        <f aca="false">GROUPS!AA37</f>
        <v>0</v>
      </c>
      <c r="F46" s="81" t="n">
        <f aca="false">GROUPS!AB37</f>
        <v>0</v>
      </c>
      <c r="G46" s="81" t="n">
        <f aca="false">GROUPS!AC37</f>
        <v>0</v>
      </c>
      <c r="H46" s="81" t="n">
        <f aca="false">GROUPS!AD37</f>
        <v>0</v>
      </c>
      <c r="I46" s="81" t="n">
        <f aca="false">GROUPS!AE37</f>
        <v>0</v>
      </c>
      <c r="J46" s="81" t="n">
        <f aca="false">GROUPS!AF37</f>
        <v>0</v>
      </c>
      <c r="K46" s="81" t="n">
        <f aca="false">GROUPS!AG37</f>
        <v>0</v>
      </c>
      <c r="L46" s="51" t="n">
        <f aca="false">GROUPS!AH37</f>
        <v>0</v>
      </c>
      <c r="M46" s="32" t="str">
        <f aca="false">IF(GROUPS!AH37&gt;0,"Active","—")</f>
        <v>—</v>
      </c>
      <c r="N46" s="3"/>
      <c r="O46" s="3"/>
      <c r="P46" s="3"/>
    </row>
    <row r="47" customFormat="false" ht="16.5" hidden="false" customHeight="true" outlineLevel="0" collapsed="false">
      <c r="A47" s="101" t="n">
        <v>45</v>
      </c>
      <c r="B47" s="63" t="s">
        <v>105</v>
      </c>
      <c r="C47" s="26" t="s">
        <v>196</v>
      </c>
      <c r="D47" s="22" t="s">
        <v>158</v>
      </c>
      <c r="E47" s="76" t="n">
        <f aca="false">GROUPS!AM34</f>
        <v>0</v>
      </c>
      <c r="F47" s="76" t="n">
        <f aca="false">GROUPS!AN34</f>
        <v>0</v>
      </c>
      <c r="G47" s="76" t="n">
        <f aca="false">GROUPS!AO34</f>
        <v>0</v>
      </c>
      <c r="H47" s="76" t="n">
        <f aca="false">GROUPS!AP34</f>
        <v>0</v>
      </c>
      <c r="I47" s="76" t="n">
        <f aca="false">GROUPS!AQ34</f>
        <v>0</v>
      </c>
      <c r="J47" s="76" t="n">
        <f aca="false">GROUPS!AR34</f>
        <v>0</v>
      </c>
      <c r="K47" s="76" t="n">
        <f aca="false">GROUPS!AS34</f>
        <v>0</v>
      </c>
      <c r="L47" s="49" t="n">
        <f aca="false">GROUPS!AT34</f>
        <v>0</v>
      </c>
      <c r="M47" s="22" t="str">
        <f aca="false">IF(GROUPS!AT34&gt;0,"Active","—")</f>
        <v>—</v>
      </c>
      <c r="N47" s="3"/>
      <c r="O47" s="3"/>
      <c r="P47" s="3"/>
    </row>
    <row r="48" customFormat="false" ht="16.5" hidden="false" customHeight="true" outlineLevel="0" collapsed="false">
      <c r="A48" s="101" t="n">
        <v>46</v>
      </c>
      <c r="B48" s="68" t="s">
        <v>117</v>
      </c>
      <c r="C48" s="35" t="s">
        <v>196</v>
      </c>
      <c r="D48" s="32" t="s">
        <v>158</v>
      </c>
      <c r="E48" s="81" t="n">
        <f aca="false">GROUPS!AM35</f>
        <v>0</v>
      </c>
      <c r="F48" s="81" t="n">
        <f aca="false">GROUPS!AN35</f>
        <v>0</v>
      </c>
      <c r="G48" s="81" t="n">
        <f aca="false">GROUPS!AO35</f>
        <v>0</v>
      </c>
      <c r="H48" s="81" t="n">
        <f aca="false">GROUPS!AP35</f>
        <v>0</v>
      </c>
      <c r="I48" s="81" t="n">
        <f aca="false">GROUPS!AQ35</f>
        <v>0</v>
      </c>
      <c r="J48" s="81" t="n">
        <f aca="false">GROUPS!AR35</f>
        <v>0</v>
      </c>
      <c r="K48" s="81" t="n">
        <f aca="false">GROUPS!AS35</f>
        <v>0</v>
      </c>
      <c r="L48" s="51" t="n">
        <f aca="false">GROUPS!AT35</f>
        <v>0</v>
      </c>
      <c r="M48" s="32" t="str">
        <f aca="false">IF(GROUPS!AT35&gt;0,"Active","—")</f>
        <v>—</v>
      </c>
      <c r="N48" s="3"/>
      <c r="O48" s="3"/>
      <c r="P48" s="3"/>
    </row>
    <row r="49" customFormat="false" ht="16.5" hidden="false" customHeight="true" outlineLevel="0" collapsed="false">
      <c r="A49" s="101" t="n">
        <v>47</v>
      </c>
      <c r="B49" s="63" t="s">
        <v>129</v>
      </c>
      <c r="C49" s="26" t="s">
        <v>196</v>
      </c>
      <c r="D49" s="22" t="s">
        <v>150</v>
      </c>
      <c r="E49" s="76" t="n">
        <f aca="false">GROUPS!AM36</f>
        <v>0</v>
      </c>
      <c r="F49" s="76" t="n">
        <f aca="false">GROUPS!AN36</f>
        <v>0</v>
      </c>
      <c r="G49" s="76" t="n">
        <f aca="false">GROUPS!AO36</f>
        <v>0</v>
      </c>
      <c r="H49" s="76" t="n">
        <f aca="false">GROUPS!AP36</f>
        <v>0</v>
      </c>
      <c r="I49" s="76" t="n">
        <f aca="false">GROUPS!AQ36</f>
        <v>0</v>
      </c>
      <c r="J49" s="76" t="n">
        <f aca="false">GROUPS!AR36</f>
        <v>0</v>
      </c>
      <c r="K49" s="76" t="n">
        <f aca="false">GROUPS!AS36</f>
        <v>0</v>
      </c>
      <c r="L49" s="49" t="n">
        <f aca="false">GROUPS!AT36</f>
        <v>0</v>
      </c>
      <c r="M49" s="22" t="str">
        <f aca="false">IF(GROUPS!AT36&gt;0,"Active","—")</f>
        <v>—</v>
      </c>
      <c r="N49" s="3"/>
      <c r="O49" s="3"/>
      <c r="P49" s="3"/>
    </row>
    <row r="50" customFormat="false" ht="16.5" hidden="false" customHeight="true" outlineLevel="0" collapsed="false">
      <c r="A50" s="101" t="n">
        <v>48</v>
      </c>
      <c r="B50" s="68" t="s">
        <v>141</v>
      </c>
      <c r="C50" s="35" t="s">
        <v>196</v>
      </c>
      <c r="D50" s="32" t="s">
        <v>168</v>
      </c>
      <c r="E50" s="81" t="n">
        <f aca="false">GROUPS!AM37</f>
        <v>0</v>
      </c>
      <c r="F50" s="81" t="n">
        <f aca="false">GROUPS!AN37</f>
        <v>0</v>
      </c>
      <c r="G50" s="81" t="n">
        <f aca="false">GROUPS!AO37</f>
        <v>0</v>
      </c>
      <c r="H50" s="81" t="n">
        <f aca="false">GROUPS!AP37</f>
        <v>0</v>
      </c>
      <c r="I50" s="81" t="n">
        <f aca="false">GROUPS!AQ37</f>
        <v>0</v>
      </c>
      <c r="J50" s="81" t="n">
        <f aca="false">GROUPS!AR37</f>
        <v>0</v>
      </c>
      <c r="K50" s="81" t="n">
        <f aca="false">GROUPS!AS37</f>
        <v>0</v>
      </c>
      <c r="L50" s="51" t="n">
        <f aca="false">GROUPS!AT37</f>
        <v>0</v>
      </c>
      <c r="M50" s="32" t="str">
        <f aca="false">IF(GROUPS!AT37&gt;0,"Active","—")</f>
        <v>—</v>
      </c>
      <c r="N50" s="3"/>
      <c r="O50" s="3"/>
      <c r="P50" s="3"/>
    </row>
    <row r="51" customFormat="false" ht="1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customFormat="false" ht="1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mergeCells count="1">
    <mergeCell ref="A1:P1"/>
  </mergeCells>
  <conditionalFormatting sqref="L3:L50">
    <cfRule type="colorScale" priority="2">
      <colorScale>
        <cfvo type="min" val="0"/>
        <cfvo type="percentile" val="50"/>
        <cfvo type="max" val="0"/>
        <color rgb="FF991B1B"/>
        <color rgb="FFF59E0B"/>
        <color rgb="FF22C55E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97316"/>
    <pageSetUpPr fitToPage="false"/>
  </sheetPr>
  <dimension ref="A1:N1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0"/>
    <col collapsed="false" customWidth="true" hidden="false" outlineLevel="0" max="3" min="3" style="0" width="16"/>
    <col collapsed="false" customWidth="true" hidden="false" outlineLevel="0" max="5" min="4" style="0" width="6"/>
    <col collapsed="false" customWidth="true" hidden="false" outlineLevel="0" max="6" min="6" style="0" width="16"/>
    <col collapsed="false" customWidth="true" hidden="false" outlineLevel="0" max="8" min="7" style="0" width="6"/>
    <col collapsed="false" customWidth="true" hidden="false" outlineLevel="0" max="9" min="9" style="0" width="12"/>
    <col collapsed="false" customWidth="true" hidden="false" outlineLevel="0" max="10" min="10" style="0" width="7"/>
  </cols>
  <sheetData>
    <row r="1" customFormat="false" ht="27.75" hidden="false" customHeight="true" outlineLevel="0" collapsed="false">
      <c r="A1" s="115" t="s">
        <v>347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customFormat="false" ht="15.75" hidden="false" customHeight="true" outlineLevel="0" collapsed="false">
      <c r="A2" s="41" t="s">
        <v>348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customFormat="false" ht="18" hidden="false" customHeight="true" outlineLevel="0" collapsed="false">
      <c r="A3" s="21" t="s">
        <v>349</v>
      </c>
      <c r="B3" s="21"/>
      <c r="C3" s="21"/>
      <c r="D3" s="116" t="s">
        <v>350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8" hidden="false" customHeight="true" outlineLevel="0" collapsed="false">
      <c r="A4" s="58" t="s">
        <v>14</v>
      </c>
      <c r="B4" s="58" t="s">
        <v>15</v>
      </c>
      <c r="C4" s="58" t="s">
        <v>16</v>
      </c>
      <c r="D4" s="58" t="s">
        <v>351</v>
      </c>
      <c r="E4" s="58" t="s">
        <v>352</v>
      </c>
      <c r="F4" s="58" t="s">
        <v>19</v>
      </c>
      <c r="G4" s="58" t="s">
        <v>353</v>
      </c>
      <c r="H4" s="58" t="s">
        <v>354</v>
      </c>
      <c r="I4" s="58" t="s">
        <v>355</v>
      </c>
      <c r="J4" s="58" t="s">
        <v>356</v>
      </c>
      <c r="K4" s="3"/>
      <c r="L4" s="3"/>
      <c r="M4" s="3"/>
      <c r="N4" s="3"/>
    </row>
    <row r="5" customFormat="false" ht="16.5" hidden="false" customHeight="true" outlineLevel="0" collapsed="false">
      <c r="A5" s="22" t="n">
        <f aca="false">FIXTURE!A3</f>
        <v>1</v>
      </c>
      <c r="B5" s="23" t="n">
        <f aca="false">FIXTURE!B3</f>
        <v>46184</v>
      </c>
      <c r="C5" s="24" t="str">
        <f aca="false">FIXTURE!D3</f>
        <v>USA</v>
      </c>
      <c r="D5" s="25"/>
      <c r="E5" s="25"/>
      <c r="F5" s="24" t="str">
        <f aca="false">FIXTURE!G3</f>
        <v>Mexico</v>
      </c>
      <c r="G5" s="117" t="n">
        <f aca="false">FIXTURE!E3</f>
        <v>0</v>
      </c>
      <c r="H5" s="117" t="n">
        <f aca="false">FIXTURE!F3</f>
        <v>0</v>
      </c>
      <c r="I5" s="118" t="str">
        <f aca="false">IF(G5="","—",IF(G5&gt;H5,"Home Win",IF(G5&lt;H5,"Away Win","Draw")))</f>
        <v>—</v>
      </c>
      <c r="J5" s="28" t="str">
        <f aca="false">IF(OR(D5="",E5="",G5="",H5=""),"",IF(AND(D5=G5,E5=H5),3,IF(OR(AND(D5&gt;E5,G5&gt;H5),AND(D5&lt;E5,G5&lt;H5),AND(D5=E5,G5=H5)),1,0)))</f>
        <v/>
      </c>
      <c r="K5" s="3"/>
      <c r="L5" s="3"/>
      <c r="M5" s="3"/>
      <c r="N5" s="3"/>
    </row>
    <row r="6" customFormat="false" ht="16.5" hidden="false" customHeight="true" outlineLevel="0" collapsed="false">
      <c r="A6" s="32" t="n">
        <f aca="false">FIXTURE!A4</f>
        <v>2</v>
      </c>
      <c r="B6" s="33" t="n">
        <f aca="false">FIXTURE!B4</f>
        <v>46184</v>
      </c>
      <c r="C6" s="34" t="str">
        <f aca="false">FIXTURE!D4</f>
        <v>Uruguay</v>
      </c>
      <c r="D6" s="25"/>
      <c r="E6" s="25"/>
      <c r="F6" s="34" t="str">
        <f aca="false">FIXTURE!G4</f>
        <v>Poland</v>
      </c>
      <c r="G6" s="117" t="n">
        <f aca="false">FIXTURE!E4</f>
        <v>0</v>
      </c>
      <c r="H6" s="117" t="n">
        <f aca="false">FIXTURE!F4</f>
        <v>0</v>
      </c>
      <c r="I6" s="119" t="str">
        <f aca="false">IF(G6="","—",IF(G6&gt;H6,"Home Win",IF(G6&lt;H6,"Away Win","Draw")))</f>
        <v>—</v>
      </c>
      <c r="J6" s="120" t="str">
        <f aca="false">IF(OR(D6="",E6="",G6="",H6=""),"",IF(AND(D6=G6,E6=H6),3,IF(OR(AND(D6&gt;E6,G6&gt;H6),AND(D6&lt;E6,G6&lt;H6),AND(D6=E6,G6=H6)),1,0)))</f>
        <v/>
      </c>
      <c r="K6" s="3"/>
      <c r="L6" s="3"/>
      <c r="M6" s="3"/>
      <c r="N6" s="3"/>
    </row>
    <row r="7" customFormat="false" ht="16.5" hidden="false" customHeight="true" outlineLevel="0" collapsed="false">
      <c r="A7" s="22" t="n">
        <f aca="false">FIXTURE!A5</f>
        <v>3</v>
      </c>
      <c r="B7" s="23" t="n">
        <f aca="false">FIXTURE!B5</f>
        <v>46190</v>
      </c>
      <c r="C7" s="24" t="str">
        <f aca="false">FIXTURE!D5</f>
        <v>USA</v>
      </c>
      <c r="D7" s="25"/>
      <c r="E7" s="25"/>
      <c r="F7" s="24" t="str">
        <f aca="false">FIXTURE!G5</f>
        <v>Uruguay</v>
      </c>
      <c r="G7" s="117" t="n">
        <f aca="false">FIXTURE!E5</f>
        <v>0</v>
      </c>
      <c r="H7" s="117" t="n">
        <f aca="false">FIXTURE!F5</f>
        <v>0</v>
      </c>
      <c r="I7" s="118" t="str">
        <f aca="false">IF(G7="","—",IF(G7&gt;H7,"Home Win",IF(G7&lt;H7,"Away Win","Draw")))</f>
        <v>—</v>
      </c>
      <c r="J7" s="28" t="str">
        <f aca="false">IF(OR(D7="",E7="",G7="",H7=""),"",IF(AND(D7=G7,E7=H7),3,IF(OR(AND(D7&gt;E7,G7&gt;H7),AND(D7&lt;E7,G7&lt;H7),AND(D7=E7,G7=H7)),1,0)))</f>
        <v/>
      </c>
      <c r="K7" s="3"/>
      <c r="L7" s="3"/>
      <c r="M7" s="3"/>
      <c r="N7" s="3"/>
    </row>
    <row r="8" customFormat="false" ht="16.5" hidden="false" customHeight="true" outlineLevel="0" collapsed="false">
      <c r="A8" s="32" t="n">
        <f aca="false">FIXTURE!A6</f>
        <v>4</v>
      </c>
      <c r="B8" s="33" t="n">
        <f aca="false">FIXTURE!B6</f>
        <v>46190</v>
      </c>
      <c r="C8" s="34" t="str">
        <f aca="false">FIXTURE!D6</f>
        <v>Mexico</v>
      </c>
      <c r="D8" s="25"/>
      <c r="E8" s="25"/>
      <c r="F8" s="34" t="str">
        <f aca="false">FIXTURE!G6</f>
        <v>Poland</v>
      </c>
      <c r="G8" s="117" t="n">
        <f aca="false">FIXTURE!E6</f>
        <v>0</v>
      </c>
      <c r="H8" s="117" t="n">
        <f aca="false">FIXTURE!F6</f>
        <v>0</v>
      </c>
      <c r="I8" s="119" t="str">
        <f aca="false">IF(G8="","—",IF(G8&gt;H8,"Home Win",IF(G8&lt;H8,"Away Win","Draw")))</f>
        <v>—</v>
      </c>
      <c r="J8" s="120" t="str">
        <f aca="false">IF(OR(D8="",E8="",G8="",H8=""),"",IF(AND(D8=G8,E8=H8),3,IF(OR(AND(D8&gt;E8,G8&gt;H8),AND(D8&lt;E8,G8&lt;H8),AND(D8=E8,G8=H8)),1,0)))</f>
        <v/>
      </c>
      <c r="K8" s="3"/>
      <c r="L8" s="3"/>
      <c r="M8" s="3"/>
      <c r="N8" s="3"/>
    </row>
    <row r="9" customFormat="false" ht="16.5" hidden="false" customHeight="true" outlineLevel="0" collapsed="false">
      <c r="A9" s="22" t="n">
        <f aca="false">FIXTURE!A7</f>
        <v>5</v>
      </c>
      <c r="B9" s="23" t="n">
        <f aca="false">FIXTURE!B7</f>
        <v>46196</v>
      </c>
      <c r="C9" s="24" t="str">
        <f aca="false">FIXTURE!D7</f>
        <v>USA</v>
      </c>
      <c r="D9" s="25"/>
      <c r="E9" s="25"/>
      <c r="F9" s="24" t="str">
        <f aca="false">FIXTURE!G7</f>
        <v>Poland</v>
      </c>
      <c r="G9" s="117" t="n">
        <f aca="false">FIXTURE!E7</f>
        <v>0</v>
      </c>
      <c r="H9" s="117" t="n">
        <f aca="false">FIXTURE!F7</f>
        <v>0</v>
      </c>
      <c r="I9" s="118" t="str">
        <f aca="false">IF(G9="","—",IF(G9&gt;H9,"Home Win",IF(G9&lt;H9,"Away Win","Draw")))</f>
        <v>—</v>
      </c>
      <c r="J9" s="28" t="str">
        <f aca="false">IF(OR(D9="",E9="",G9="",H9=""),"",IF(AND(D9=G9,E9=H9),3,IF(OR(AND(D9&gt;E9,G9&gt;H9),AND(D9&lt;E9,G9&lt;H9),AND(D9=E9,G9=H9)),1,0)))</f>
        <v/>
      </c>
      <c r="K9" s="3"/>
      <c r="L9" s="3"/>
      <c r="M9" s="3"/>
      <c r="N9" s="3"/>
    </row>
    <row r="10" customFormat="false" ht="16.5" hidden="false" customHeight="true" outlineLevel="0" collapsed="false">
      <c r="A10" s="32" t="n">
        <f aca="false">FIXTURE!A8</f>
        <v>6</v>
      </c>
      <c r="B10" s="33" t="n">
        <f aca="false">FIXTURE!B8</f>
        <v>46196</v>
      </c>
      <c r="C10" s="34" t="str">
        <f aca="false">FIXTURE!D8</f>
        <v>Mexico</v>
      </c>
      <c r="D10" s="25"/>
      <c r="E10" s="25"/>
      <c r="F10" s="34" t="str">
        <f aca="false">FIXTURE!G8</f>
        <v>Uruguay</v>
      </c>
      <c r="G10" s="117" t="n">
        <f aca="false">FIXTURE!E8</f>
        <v>0</v>
      </c>
      <c r="H10" s="117" t="n">
        <f aca="false">FIXTURE!F8</f>
        <v>0</v>
      </c>
      <c r="I10" s="119" t="str">
        <f aca="false">IF(G10="","—",IF(G10&gt;H10,"Home Win",IF(G10&lt;H10,"Away Win","Draw")))</f>
        <v>—</v>
      </c>
      <c r="J10" s="120" t="str">
        <f aca="false">IF(OR(D10="",E10="",G10="",H10=""),"",IF(AND(D10=G10,E10=H10),3,IF(OR(AND(D10&gt;E10,G10&gt;H10),AND(D10&lt;E10,G10&lt;H10),AND(D10=E10,G10=H10)),1,0)))</f>
        <v/>
      </c>
      <c r="K10" s="3"/>
      <c r="L10" s="3"/>
      <c r="M10" s="3"/>
      <c r="N10" s="3"/>
    </row>
    <row r="11" customFormat="false" ht="16.5" hidden="false" customHeight="true" outlineLevel="0" collapsed="false">
      <c r="A11" s="22" t="n">
        <f aca="false">FIXTURE!A9</f>
        <v>7</v>
      </c>
      <c r="B11" s="23" t="n">
        <f aca="false">FIXTURE!B9</f>
        <v>46185</v>
      </c>
      <c r="C11" s="24" t="str">
        <f aca="false">FIXTURE!D9</f>
        <v>Canada</v>
      </c>
      <c r="D11" s="25"/>
      <c r="E11" s="25"/>
      <c r="F11" s="24" t="str">
        <f aca="false">FIXTURE!G9</f>
        <v>Brazil</v>
      </c>
      <c r="G11" s="117" t="n">
        <f aca="false">FIXTURE!E9</f>
        <v>0</v>
      </c>
      <c r="H11" s="117" t="n">
        <f aca="false">FIXTURE!F9</f>
        <v>0</v>
      </c>
      <c r="I11" s="118" t="str">
        <f aca="false">IF(G11="","—",IF(G11&gt;H11,"Home Win",IF(G11&lt;H11,"Away Win","Draw")))</f>
        <v>—</v>
      </c>
      <c r="J11" s="28" t="str">
        <f aca="false">IF(OR(D11="",E11="",G11="",H11=""),"",IF(AND(D11=G11,E11=H11),3,IF(OR(AND(D11&gt;E11,G11&gt;H11),AND(D11&lt;E11,G11&lt;H11),AND(D11=E11,G11=H11)),1,0)))</f>
        <v/>
      </c>
      <c r="K11" s="3"/>
      <c r="L11" s="3"/>
      <c r="M11" s="3"/>
      <c r="N11" s="3"/>
    </row>
    <row r="12" customFormat="false" ht="16.5" hidden="false" customHeight="true" outlineLevel="0" collapsed="false">
      <c r="A12" s="32" t="n">
        <f aca="false">FIXTURE!A10</f>
        <v>8</v>
      </c>
      <c r="B12" s="33" t="n">
        <f aca="false">FIXTURE!B10</f>
        <v>46185</v>
      </c>
      <c r="C12" s="34" t="str">
        <f aca="false">FIXTURE!D10</f>
        <v>Netherlands</v>
      </c>
      <c r="D12" s="25"/>
      <c r="E12" s="25"/>
      <c r="F12" s="34" t="str">
        <f aca="false">FIXTURE!G10</f>
        <v>Cameroon</v>
      </c>
      <c r="G12" s="117" t="n">
        <f aca="false">FIXTURE!E10</f>
        <v>0</v>
      </c>
      <c r="H12" s="117" t="n">
        <f aca="false">FIXTURE!F10</f>
        <v>0</v>
      </c>
      <c r="I12" s="119" t="str">
        <f aca="false">IF(G12="","—",IF(G12&gt;H12,"Home Win",IF(G12&lt;H12,"Away Win","Draw")))</f>
        <v>—</v>
      </c>
      <c r="J12" s="120" t="str">
        <f aca="false">IF(OR(D12="",E12="",G12="",H12=""),"",IF(AND(D12=G12,E12=H12),3,IF(OR(AND(D12&gt;E12,G12&gt;H12),AND(D12&lt;E12,G12&lt;H12),AND(D12=E12,G12=H12)),1,0)))</f>
        <v/>
      </c>
      <c r="K12" s="3"/>
      <c r="L12" s="3"/>
      <c r="M12" s="3"/>
      <c r="N12" s="3"/>
    </row>
    <row r="13" customFormat="false" ht="16.5" hidden="false" customHeight="true" outlineLevel="0" collapsed="false">
      <c r="A13" s="22" t="n">
        <f aca="false">FIXTURE!A11</f>
        <v>9</v>
      </c>
      <c r="B13" s="23" t="n">
        <f aca="false">FIXTURE!B11</f>
        <v>46191</v>
      </c>
      <c r="C13" s="24" t="str">
        <f aca="false">FIXTURE!D11</f>
        <v>Canada</v>
      </c>
      <c r="D13" s="25"/>
      <c r="E13" s="25"/>
      <c r="F13" s="24" t="str">
        <f aca="false">FIXTURE!G11</f>
        <v>Netherlands</v>
      </c>
      <c r="G13" s="117" t="n">
        <f aca="false">FIXTURE!E11</f>
        <v>0</v>
      </c>
      <c r="H13" s="117" t="n">
        <f aca="false">FIXTURE!F11</f>
        <v>0</v>
      </c>
      <c r="I13" s="118" t="str">
        <f aca="false">IF(G13="","—",IF(G13&gt;H13,"Home Win",IF(G13&lt;H13,"Away Win","Draw")))</f>
        <v>—</v>
      </c>
      <c r="J13" s="28" t="str">
        <f aca="false">IF(OR(D13="",E13="",G13="",H13=""),"",IF(AND(D13=G13,E13=H13),3,IF(OR(AND(D13&gt;E13,G13&gt;H13),AND(D13&lt;E13,G13&lt;H13),AND(D13=E13,G13=H13)),1,0)))</f>
        <v/>
      </c>
      <c r="K13" s="3"/>
      <c r="L13" s="3"/>
      <c r="M13" s="3"/>
      <c r="N13" s="3"/>
    </row>
    <row r="14" customFormat="false" ht="16.5" hidden="false" customHeight="true" outlineLevel="0" collapsed="false">
      <c r="A14" s="32" t="n">
        <f aca="false">FIXTURE!A12</f>
        <v>10</v>
      </c>
      <c r="B14" s="33" t="n">
        <f aca="false">FIXTURE!B12</f>
        <v>46191</v>
      </c>
      <c r="C14" s="34" t="str">
        <f aca="false">FIXTURE!D12</f>
        <v>Brazil</v>
      </c>
      <c r="D14" s="25"/>
      <c r="E14" s="25"/>
      <c r="F14" s="34" t="str">
        <f aca="false">FIXTURE!G12</f>
        <v>Cameroon</v>
      </c>
      <c r="G14" s="117" t="n">
        <f aca="false">FIXTURE!E12</f>
        <v>0</v>
      </c>
      <c r="H14" s="117" t="n">
        <f aca="false">FIXTURE!F12</f>
        <v>0</v>
      </c>
      <c r="I14" s="119" t="str">
        <f aca="false">IF(G14="","—",IF(G14&gt;H14,"Home Win",IF(G14&lt;H14,"Away Win","Draw")))</f>
        <v>—</v>
      </c>
      <c r="J14" s="120" t="str">
        <f aca="false">IF(OR(D14="",E14="",G14="",H14=""),"",IF(AND(D14=G14,E14=H14),3,IF(OR(AND(D14&gt;E14,G14&gt;H14),AND(D14&lt;E14,G14&lt;H14),AND(D14=E14,G14=H14)),1,0)))</f>
        <v/>
      </c>
      <c r="K14" s="3"/>
      <c r="L14" s="3"/>
      <c r="M14" s="3"/>
      <c r="N14" s="3"/>
    </row>
    <row r="15" customFormat="false" ht="16.5" hidden="false" customHeight="true" outlineLevel="0" collapsed="false">
      <c r="A15" s="22" t="n">
        <f aca="false">FIXTURE!A13</f>
        <v>11</v>
      </c>
      <c r="B15" s="23" t="n">
        <f aca="false">FIXTURE!B13</f>
        <v>46197</v>
      </c>
      <c r="C15" s="24" t="str">
        <f aca="false">FIXTURE!D13</f>
        <v>Canada</v>
      </c>
      <c r="D15" s="25"/>
      <c r="E15" s="25"/>
      <c r="F15" s="24" t="str">
        <f aca="false">FIXTURE!G13</f>
        <v>Cameroon</v>
      </c>
      <c r="G15" s="117" t="n">
        <f aca="false">FIXTURE!E13</f>
        <v>0</v>
      </c>
      <c r="H15" s="117" t="n">
        <f aca="false">FIXTURE!F13</f>
        <v>0</v>
      </c>
      <c r="I15" s="118" t="str">
        <f aca="false">IF(G15="","—",IF(G15&gt;H15,"Home Win",IF(G15&lt;H15,"Away Win","Draw")))</f>
        <v>—</v>
      </c>
      <c r="J15" s="28" t="str">
        <f aca="false">IF(OR(D15="",E15="",G15="",H15=""),"",IF(AND(D15=G15,E15=H15),3,IF(OR(AND(D15&gt;E15,G15&gt;H15),AND(D15&lt;E15,G15&lt;H15),AND(D15=E15,G15=H15)),1,0)))</f>
        <v/>
      </c>
      <c r="K15" s="3"/>
      <c r="L15" s="3"/>
      <c r="M15" s="3"/>
      <c r="N15" s="3"/>
    </row>
    <row r="16" customFormat="false" ht="16.5" hidden="false" customHeight="true" outlineLevel="0" collapsed="false">
      <c r="A16" s="32" t="n">
        <f aca="false">FIXTURE!A14</f>
        <v>12</v>
      </c>
      <c r="B16" s="33" t="n">
        <f aca="false">FIXTURE!B14</f>
        <v>46197</v>
      </c>
      <c r="C16" s="34" t="str">
        <f aca="false">FIXTURE!D14</f>
        <v>Brazil</v>
      </c>
      <c r="D16" s="25"/>
      <c r="E16" s="25"/>
      <c r="F16" s="34" t="str">
        <f aca="false">FIXTURE!G14</f>
        <v>Netherlands</v>
      </c>
      <c r="G16" s="117" t="n">
        <f aca="false">FIXTURE!E14</f>
        <v>0</v>
      </c>
      <c r="H16" s="117" t="n">
        <f aca="false">FIXTURE!F14</f>
        <v>0</v>
      </c>
      <c r="I16" s="119" t="str">
        <f aca="false">IF(G16="","—",IF(G16&gt;H16,"Home Win",IF(G16&lt;H16,"Away Win","Draw")))</f>
        <v>—</v>
      </c>
      <c r="J16" s="120" t="str">
        <f aca="false">IF(OR(D16="",E16="",G16="",H16=""),"",IF(AND(D16=G16,E16=H16),3,IF(OR(AND(D16&gt;E16,G16&gt;H16),AND(D16&lt;E16,G16&lt;H16),AND(D16=E16,G16=H16)),1,0)))</f>
        <v/>
      </c>
      <c r="K16" s="3"/>
      <c r="L16" s="3"/>
      <c r="M16" s="3"/>
      <c r="N16" s="3"/>
    </row>
    <row r="17" customFormat="false" ht="16.5" hidden="false" customHeight="true" outlineLevel="0" collapsed="false">
      <c r="A17" s="22" t="n">
        <f aca="false">FIXTURE!A15</f>
        <v>13</v>
      </c>
      <c r="B17" s="23" t="n">
        <f aca="false">FIXTURE!B15</f>
        <v>46186</v>
      </c>
      <c r="C17" s="24" t="str">
        <f aca="false">FIXTURE!D15</f>
        <v>Argentina</v>
      </c>
      <c r="D17" s="25"/>
      <c r="E17" s="25"/>
      <c r="F17" s="24" t="str">
        <f aca="false">FIXTURE!G15</f>
        <v>Germany</v>
      </c>
      <c r="G17" s="117" t="n">
        <f aca="false">FIXTURE!E15</f>
        <v>0</v>
      </c>
      <c r="H17" s="117" t="n">
        <f aca="false">FIXTURE!F15</f>
        <v>0</v>
      </c>
      <c r="I17" s="118" t="str">
        <f aca="false">IF(G17="","—",IF(G17&gt;H17,"Home Win",IF(G17&lt;H17,"Away Win","Draw")))</f>
        <v>—</v>
      </c>
      <c r="J17" s="28" t="str">
        <f aca="false">IF(OR(D17="",E17="",G17="",H17=""),"",IF(AND(D17=G17,E17=H17),3,IF(OR(AND(D17&gt;E17,G17&gt;H17),AND(D17&lt;E17,G17&lt;H17),AND(D17=E17,G17=H17)),1,0)))</f>
        <v/>
      </c>
      <c r="K17" s="3"/>
      <c r="L17" s="3"/>
      <c r="M17" s="3"/>
      <c r="N17" s="3"/>
    </row>
    <row r="18" customFormat="false" ht="16.5" hidden="false" customHeight="true" outlineLevel="0" collapsed="false">
      <c r="A18" s="32" t="n">
        <f aca="false">FIXTURE!A16</f>
        <v>14</v>
      </c>
      <c r="B18" s="33" t="n">
        <f aca="false">FIXTURE!B16</f>
        <v>46186</v>
      </c>
      <c r="C18" s="34" t="str">
        <f aca="false">FIXTURE!D16</f>
        <v>Japan</v>
      </c>
      <c r="D18" s="25"/>
      <c r="E18" s="25"/>
      <c r="F18" s="34" t="str">
        <f aca="false">FIXTURE!G16</f>
        <v>Morocco</v>
      </c>
      <c r="G18" s="117" t="n">
        <f aca="false">FIXTURE!E16</f>
        <v>0</v>
      </c>
      <c r="H18" s="117" t="n">
        <f aca="false">FIXTURE!F16</f>
        <v>0</v>
      </c>
      <c r="I18" s="119" t="str">
        <f aca="false">IF(G18="","—",IF(G18&gt;H18,"Home Win",IF(G18&lt;H18,"Away Win","Draw")))</f>
        <v>—</v>
      </c>
      <c r="J18" s="120" t="str">
        <f aca="false">IF(OR(D18="",E18="",G18="",H18=""),"",IF(AND(D18=G18,E18=H18),3,IF(OR(AND(D18&gt;E18,G18&gt;H18),AND(D18&lt;E18,G18&lt;H18),AND(D18=E18,G18=H18)),1,0)))</f>
        <v/>
      </c>
      <c r="K18" s="3"/>
      <c r="L18" s="3"/>
      <c r="M18" s="3"/>
      <c r="N18" s="3"/>
    </row>
    <row r="19" customFormat="false" ht="16.5" hidden="false" customHeight="true" outlineLevel="0" collapsed="false">
      <c r="A19" s="22" t="n">
        <f aca="false">FIXTURE!A17</f>
        <v>15</v>
      </c>
      <c r="B19" s="23" t="n">
        <f aca="false">FIXTURE!B17</f>
        <v>46192</v>
      </c>
      <c r="C19" s="24" t="str">
        <f aca="false">FIXTURE!D17</f>
        <v>Argentina</v>
      </c>
      <c r="D19" s="25"/>
      <c r="E19" s="25"/>
      <c r="F19" s="24" t="str">
        <f aca="false">FIXTURE!G17</f>
        <v>Japan</v>
      </c>
      <c r="G19" s="117" t="n">
        <f aca="false">FIXTURE!E17</f>
        <v>0</v>
      </c>
      <c r="H19" s="117" t="n">
        <f aca="false">FIXTURE!F17</f>
        <v>0</v>
      </c>
      <c r="I19" s="118" t="str">
        <f aca="false">IF(G19="","—",IF(G19&gt;H19,"Home Win",IF(G19&lt;H19,"Away Win","Draw")))</f>
        <v>—</v>
      </c>
      <c r="J19" s="28" t="str">
        <f aca="false">IF(OR(D19="",E19="",G19="",H19=""),"",IF(AND(D19=G19,E19=H19),3,IF(OR(AND(D19&gt;E19,G19&gt;H19),AND(D19&lt;E19,G19&lt;H19),AND(D19=E19,G19=H19)),1,0)))</f>
        <v/>
      </c>
      <c r="K19" s="3"/>
      <c r="L19" s="3"/>
      <c r="M19" s="3"/>
      <c r="N19" s="3"/>
    </row>
    <row r="20" customFormat="false" ht="16.5" hidden="false" customHeight="true" outlineLevel="0" collapsed="false">
      <c r="A20" s="32" t="n">
        <f aca="false">FIXTURE!A18</f>
        <v>16</v>
      </c>
      <c r="B20" s="33" t="n">
        <f aca="false">FIXTURE!B18</f>
        <v>46192</v>
      </c>
      <c r="C20" s="34" t="str">
        <f aca="false">FIXTURE!D18</f>
        <v>Germany</v>
      </c>
      <c r="D20" s="25"/>
      <c r="E20" s="25"/>
      <c r="F20" s="34" t="str">
        <f aca="false">FIXTURE!G18</f>
        <v>Morocco</v>
      </c>
      <c r="G20" s="117" t="n">
        <f aca="false">FIXTURE!E18</f>
        <v>0</v>
      </c>
      <c r="H20" s="117" t="n">
        <f aca="false">FIXTURE!F18</f>
        <v>0</v>
      </c>
      <c r="I20" s="119" t="str">
        <f aca="false">IF(G20="","—",IF(G20&gt;H20,"Home Win",IF(G20&lt;H20,"Away Win","Draw")))</f>
        <v>—</v>
      </c>
      <c r="J20" s="120" t="str">
        <f aca="false">IF(OR(D20="",E20="",G20="",H20=""),"",IF(AND(D20=G20,E20=H20),3,IF(OR(AND(D20&gt;E20,G20&gt;H20),AND(D20&lt;E20,G20&lt;H20),AND(D20=E20,G20=H20)),1,0)))</f>
        <v/>
      </c>
      <c r="K20" s="3"/>
      <c r="L20" s="3"/>
      <c r="M20" s="3"/>
      <c r="N20" s="3"/>
    </row>
    <row r="21" customFormat="false" ht="16.5" hidden="false" customHeight="true" outlineLevel="0" collapsed="false">
      <c r="A21" s="22" t="n">
        <f aca="false">FIXTURE!A19</f>
        <v>17</v>
      </c>
      <c r="B21" s="23" t="n">
        <f aca="false">FIXTURE!B19</f>
        <v>46198</v>
      </c>
      <c r="C21" s="24" t="str">
        <f aca="false">FIXTURE!D19</f>
        <v>Argentina</v>
      </c>
      <c r="D21" s="25"/>
      <c r="E21" s="25"/>
      <c r="F21" s="24" t="str">
        <f aca="false">FIXTURE!G19</f>
        <v>Morocco</v>
      </c>
      <c r="G21" s="117" t="n">
        <f aca="false">FIXTURE!E19</f>
        <v>0</v>
      </c>
      <c r="H21" s="117" t="n">
        <f aca="false">FIXTURE!F19</f>
        <v>0</v>
      </c>
      <c r="I21" s="118" t="str">
        <f aca="false">IF(G21="","—",IF(G21&gt;H21,"Home Win",IF(G21&lt;H21,"Away Win","Draw")))</f>
        <v>—</v>
      </c>
      <c r="J21" s="28" t="str">
        <f aca="false">IF(OR(D21="",E21="",G21="",H21=""),"",IF(AND(D21=G21,E21=H21),3,IF(OR(AND(D21&gt;E21,G21&gt;H21),AND(D21&lt;E21,G21&lt;H21),AND(D21=E21,G21=H21)),1,0)))</f>
        <v/>
      </c>
      <c r="K21" s="3"/>
      <c r="L21" s="3"/>
      <c r="M21" s="3"/>
      <c r="N21" s="3"/>
    </row>
    <row r="22" customFormat="false" ht="16.5" hidden="false" customHeight="true" outlineLevel="0" collapsed="false">
      <c r="A22" s="32" t="n">
        <f aca="false">FIXTURE!A20</f>
        <v>18</v>
      </c>
      <c r="B22" s="33" t="n">
        <f aca="false">FIXTURE!B20</f>
        <v>46198</v>
      </c>
      <c r="C22" s="34" t="str">
        <f aca="false">FIXTURE!D20</f>
        <v>Germany</v>
      </c>
      <c r="D22" s="25"/>
      <c r="E22" s="25"/>
      <c r="F22" s="34" t="str">
        <f aca="false">FIXTURE!G20</f>
        <v>Japan</v>
      </c>
      <c r="G22" s="117" t="n">
        <f aca="false">FIXTURE!E20</f>
        <v>0</v>
      </c>
      <c r="H22" s="117" t="n">
        <f aca="false">FIXTURE!F20</f>
        <v>0</v>
      </c>
      <c r="I22" s="119" t="str">
        <f aca="false">IF(G22="","—",IF(G22&gt;H22,"Home Win",IF(G22&lt;H22,"Away Win","Draw")))</f>
        <v>—</v>
      </c>
      <c r="J22" s="120" t="str">
        <f aca="false">IF(OR(D22="",E22="",G22="",H22=""),"",IF(AND(D22=G22,E22=H22),3,IF(OR(AND(D22&gt;E22,G22&gt;H22),AND(D22&lt;E22,G22&lt;H22),AND(D22=E22,G22=H22)),1,0)))</f>
        <v/>
      </c>
      <c r="K22" s="3"/>
      <c r="L22" s="3"/>
      <c r="M22" s="3"/>
      <c r="N22" s="3"/>
    </row>
    <row r="23" customFormat="false" ht="16.5" hidden="false" customHeight="true" outlineLevel="0" collapsed="false">
      <c r="A23" s="22" t="n">
        <f aca="false">FIXTURE!A21</f>
        <v>19</v>
      </c>
      <c r="B23" s="23" t="n">
        <f aca="false">FIXTURE!B21</f>
        <v>46187</v>
      </c>
      <c r="C23" s="24" t="str">
        <f aca="false">FIXTURE!D21</f>
        <v>France</v>
      </c>
      <c r="D23" s="25"/>
      <c r="E23" s="25"/>
      <c r="F23" s="24" t="str">
        <f aca="false">FIXTURE!G21</f>
        <v>England</v>
      </c>
      <c r="G23" s="117" t="n">
        <f aca="false">FIXTURE!E21</f>
        <v>0</v>
      </c>
      <c r="H23" s="117" t="n">
        <f aca="false">FIXTURE!F21</f>
        <v>0</v>
      </c>
      <c r="I23" s="118" t="str">
        <f aca="false">IF(G23="","—",IF(G23&gt;H23,"Home Win",IF(G23&lt;H23,"Away Win","Draw")))</f>
        <v>—</v>
      </c>
      <c r="J23" s="28" t="str">
        <f aca="false">IF(OR(D23="",E23="",G23="",H23=""),"",IF(AND(D23=G23,E23=H23),3,IF(OR(AND(D23&gt;E23,G23&gt;H23),AND(D23&lt;E23,G23&lt;H23),AND(D23=E23,G23=H23)),1,0)))</f>
        <v/>
      </c>
      <c r="K23" s="3"/>
      <c r="L23" s="3"/>
      <c r="M23" s="3"/>
      <c r="N23" s="3"/>
    </row>
    <row r="24" customFormat="false" ht="16.5" hidden="false" customHeight="true" outlineLevel="0" collapsed="false">
      <c r="A24" s="32" t="n">
        <f aca="false">FIXTURE!A22</f>
        <v>20</v>
      </c>
      <c r="B24" s="33" t="n">
        <f aca="false">FIXTURE!B22</f>
        <v>46187</v>
      </c>
      <c r="C24" s="34" t="str">
        <f aca="false">FIXTURE!D22</f>
        <v>Australia</v>
      </c>
      <c r="D24" s="25"/>
      <c r="E24" s="25"/>
      <c r="F24" s="34" t="str">
        <f aca="false">FIXTURE!G22</f>
        <v>Senegal</v>
      </c>
      <c r="G24" s="117" t="n">
        <f aca="false">FIXTURE!E22</f>
        <v>0</v>
      </c>
      <c r="H24" s="117" t="n">
        <f aca="false">FIXTURE!F22</f>
        <v>0</v>
      </c>
      <c r="I24" s="119" t="str">
        <f aca="false">IF(G24="","—",IF(G24&gt;H24,"Home Win",IF(G24&lt;H24,"Away Win","Draw")))</f>
        <v>—</v>
      </c>
      <c r="J24" s="120" t="str">
        <f aca="false">IF(OR(D24="",E24="",G24="",H24=""),"",IF(AND(D24=G24,E24=H24),3,IF(OR(AND(D24&gt;E24,G24&gt;H24),AND(D24&lt;E24,G24&lt;H24),AND(D24=E24,G24=H24)),1,0)))</f>
        <v/>
      </c>
      <c r="K24" s="3"/>
      <c r="L24" s="3"/>
      <c r="M24" s="3"/>
      <c r="N24" s="3"/>
    </row>
    <row r="25" customFormat="false" ht="16.5" hidden="false" customHeight="true" outlineLevel="0" collapsed="false">
      <c r="A25" s="22" t="n">
        <f aca="false">FIXTURE!A23</f>
        <v>21</v>
      </c>
      <c r="B25" s="23" t="n">
        <f aca="false">FIXTURE!B23</f>
        <v>46193</v>
      </c>
      <c r="C25" s="24" t="str">
        <f aca="false">FIXTURE!D23</f>
        <v>France</v>
      </c>
      <c r="D25" s="25"/>
      <c r="E25" s="25"/>
      <c r="F25" s="24" t="str">
        <f aca="false">FIXTURE!G23</f>
        <v>Australia</v>
      </c>
      <c r="G25" s="117" t="n">
        <f aca="false">FIXTURE!E23</f>
        <v>0</v>
      </c>
      <c r="H25" s="117" t="n">
        <f aca="false">FIXTURE!F23</f>
        <v>0</v>
      </c>
      <c r="I25" s="118" t="str">
        <f aca="false">IF(G25="","—",IF(G25&gt;H25,"Home Win",IF(G25&lt;H25,"Away Win","Draw")))</f>
        <v>—</v>
      </c>
      <c r="J25" s="28" t="str">
        <f aca="false">IF(OR(D25="",E25="",G25="",H25=""),"",IF(AND(D25=G25,E25=H25),3,IF(OR(AND(D25&gt;E25,G25&gt;H25),AND(D25&lt;E25,G25&lt;H25),AND(D25=E25,G25=H25)),1,0)))</f>
        <v/>
      </c>
      <c r="K25" s="3"/>
      <c r="L25" s="3"/>
      <c r="M25" s="3"/>
      <c r="N25" s="3"/>
    </row>
    <row r="26" customFormat="false" ht="16.5" hidden="false" customHeight="true" outlineLevel="0" collapsed="false">
      <c r="A26" s="32" t="n">
        <f aca="false">FIXTURE!A24</f>
        <v>22</v>
      </c>
      <c r="B26" s="33" t="n">
        <f aca="false">FIXTURE!B24</f>
        <v>46193</v>
      </c>
      <c r="C26" s="34" t="str">
        <f aca="false">FIXTURE!D24</f>
        <v>England</v>
      </c>
      <c r="D26" s="25"/>
      <c r="E26" s="25"/>
      <c r="F26" s="34" t="str">
        <f aca="false">FIXTURE!G24</f>
        <v>Senegal</v>
      </c>
      <c r="G26" s="117" t="n">
        <f aca="false">FIXTURE!E24</f>
        <v>0</v>
      </c>
      <c r="H26" s="117" t="n">
        <f aca="false">FIXTURE!F24</f>
        <v>0</v>
      </c>
      <c r="I26" s="119" t="str">
        <f aca="false">IF(G26="","—",IF(G26&gt;H26,"Home Win",IF(G26&lt;H26,"Away Win","Draw")))</f>
        <v>—</v>
      </c>
      <c r="J26" s="120" t="str">
        <f aca="false">IF(OR(D26="",E26="",G26="",H26=""),"",IF(AND(D26=G26,E26=H26),3,IF(OR(AND(D26&gt;E26,G26&gt;H26),AND(D26&lt;E26,G26&lt;H26),AND(D26=E26,G26=H26)),1,0)))</f>
        <v/>
      </c>
      <c r="K26" s="3"/>
      <c r="L26" s="3"/>
      <c r="M26" s="3"/>
      <c r="N26" s="3"/>
    </row>
    <row r="27" customFormat="false" ht="16.5" hidden="false" customHeight="true" outlineLevel="0" collapsed="false">
      <c r="A27" s="22" t="n">
        <f aca="false">FIXTURE!A25</f>
        <v>23</v>
      </c>
      <c r="B27" s="23" t="n">
        <f aca="false">FIXTURE!B25</f>
        <v>46199</v>
      </c>
      <c r="C27" s="24" t="str">
        <f aca="false">FIXTURE!D25</f>
        <v>France</v>
      </c>
      <c r="D27" s="25"/>
      <c r="E27" s="25"/>
      <c r="F27" s="24" t="str">
        <f aca="false">FIXTURE!G25</f>
        <v>Senegal</v>
      </c>
      <c r="G27" s="117" t="n">
        <f aca="false">FIXTURE!E25</f>
        <v>0</v>
      </c>
      <c r="H27" s="117" t="n">
        <f aca="false">FIXTURE!F25</f>
        <v>0</v>
      </c>
      <c r="I27" s="118" t="str">
        <f aca="false">IF(G27="","—",IF(G27&gt;H27,"Home Win",IF(G27&lt;H27,"Away Win","Draw")))</f>
        <v>—</v>
      </c>
      <c r="J27" s="28" t="str">
        <f aca="false">IF(OR(D27="",E27="",G27="",H27=""),"",IF(AND(D27=G27,E27=H27),3,IF(OR(AND(D27&gt;E27,G27&gt;H27),AND(D27&lt;E27,G27&lt;H27),AND(D27=E27,G27=H27)),1,0)))</f>
        <v/>
      </c>
      <c r="K27" s="3"/>
      <c r="L27" s="3"/>
      <c r="M27" s="3"/>
      <c r="N27" s="3"/>
    </row>
    <row r="28" customFormat="false" ht="16.5" hidden="false" customHeight="true" outlineLevel="0" collapsed="false">
      <c r="A28" s="32" t="n">
        <f aca="false">FIXTURE!A26</f>
        <v>24</v>
      </c>
      <c r="B28" s="33" t="n">
        <f aca="false">FIXTURE!B26</f>
        <v>46199</v>
      </c>
      <c r="C28" s="34" t="str">
        <f aca="false">FIXTURE!D26</f>
        <v>England</v>
      </c>
      <c r="D28" s="25"/>
      <c r="E28" s="25"/>
      <c r="F28" s="34" t="str">
        <f aca="false">FIXTURE!G26</f>
        <v>Australia</v>
      </c>
      <c r="G28" s="117" t="n">
        <f aca="false">FIXTURE!E26</f>
        <v>0</v>
      </c>
      <c r="H28" s="117" t="n">
        <f aca="false">FIXTURE!F26</f>
        <v>0</v>
      </c>
      <c r="I28" s="119" t="str">
        <f aca="false">IF(G28="","—",IF(G28&gt;H28,"Home Win",IF(G28&lt;H28,"Away Win","Draw")))</f>
        <v>—</v>
      </c>
      <c r="J28" s="120" t="str">
        <f aca="false">IF(OR(D28="",E28="",G28="",H28=""),"",IF(AND(D28=G28,E28=H28),3,IF(OR(AND(D28&gt;E28,G28&gt;H28),AND(D28&lt;E28,G28&lt;H28),AND(D28=E28,G28=H28)),1,0)))</f>
        <v/>
      </c>
      <c r="K28" s="3"/>
      <c r="L28" s="3"/>
      <c r="M28" s="3"/>
      <c r="N28" s="3"/>
    </row>
    <row r="29" customFormat="false" ht="16.5" hidden="false" customHeight="true" outlineLevel="0" collapsed="false">
      <c r="A29" s="22" t="n">
        <f aca="false">FIXTURE!A27</f>
        <v>25</v>
      </c>
      <c r="B29" s="23" t="n">
        <f aca="false">FIXTURE!B27</f>
        <v>46188</v>
      </c>
      <c r="C29" s="24" t="str">
        <f aca="false">FIXTURE!D27</f>
        <v>Spain</v>
      </c>
      <c r="D29" s="25"/>
      <c r="E29" s="25"/>
      <c r="F29" s="24" t="str">
        <f aca="false">FIXTURE!G27</f>
        <v>Portugal</v>
      </c>
      <c r="G29" s="117" t="n">
        <f aca="false">FIXTURE!E27</f>
        <v>0</v>
      </c>
      <c r="H29" s="117" t="n">
        <f aca="false">FIXTURE!F27</f>
        <v>0</v>
      </c>
      <c r="I29" s="118" t="str">
        <f aca="false">IF(G29="","—",IF(G29&gt;H29,"Home Win",IF(G29&lt;H29,"Away Win","Draw")))</f>
        <v>—</v>
      </c>
      <c r="J29" s="28" t="str">
        <f aca="false">IF(OR(D29="",E29="",G29="",H29=""),"",IF(AND(D29=G29,E29=H29),3,IF(OR(AND(D29&gt;E29,G29&gt;H29),AND(D29&lt;E29,G29&lt;H29),AND(D29=E29,G29=H29)),1,0)))</f>
        <v/>
      </c>
      <c r="K29" s="3"/>
      <c r="L29" s="3"/>
      <c r="M29" s="3"/>
      <c r="N29" s="3"/>
    </row>
    <row r="30" customFormat="false" ht="16.5" hidden="false" customHeight="true" outlineLevel="0" collapsed="false">
      <c r="A30" s="32" t="n">
        <f aca="false">FIXTURE!A28</f>
        <v>26</v>
      </c>
      <c r="B30" s="33" t="n">
        <f aca="false">FIXTURE!B28</f>
        <v>46188</v>
      </c>
      <c r="C30" s="34" t="str">
        <f aca="false">FIXTURE!D28</f>
        <v>South Korea</v>
      </c>
      <c r="D30" s="25"/>
      <c r="E30" s="25"/>
      <c r="F30" s="34" t="str">
        <f aca="false">FIXTURE!G28</f>
        <v>Nigeria</v>
      </c>
      <c r="G30" s="117" t="n">
        <f aca="false">FIXTURE!E28</f>
        <v>0</v>
      </c>
      <c r="H30" s="117" t="n">
        <f aca="false">FIXTURE!F28</f>
        <v>0</v>
      </c>
      <c r="I30" s="119" t="str">
        <f aca="false">IF(G30="","—",IF(G30&gt;H30,"Home Win",IF(G30&lt;H30,"Away Win","Draw")))</f>
        <v>—</v>
      </c>
      <c r="J30" s="120" t="str">
        <f aca="false">IF(OR(D30="",E30="",G30="",H30=""),"",IF(AND(D30=G30,E30=H30),3,IF(OR(AND(D30&gt;E30,G30&gt;H30),AND(D30&lt;E30,G30&lt;H30),AND(D30=E30,G30=H30)),1,0)))</f>
        <v/>
      </c>
      <c r="K30" s="3"/>
      <c r="L30" s="3"/>
      <c r="M30" s="3"/>
      <c r="N30" s="3"/>
    </row>
    <row r="31" customFormat="false" ht="16.5" hidden="false" customHeight="true" outlineLevel="0" collapsed="false">
      <c r="A31" s="22" t="n">
        <f aca="false">FIXTURE!A29</f>
        <v>27</v>
      </c>
      <c r="B31" s="23" t="n">
        <f aca="false">FIXTURE!B29</f>
        <v>46194</v>
      </c>
      <c r="C31" s="24" t="str">
        <f aca="false">FIXTURE!D29</f>
        <v>Spain</v>
      </c>
      <c r="D31" s="25"/>
      <c r="E31" s="25"/>
      <c r="F31" s="24" t="str">
        <f aca="false">FIXTURE!G29</f>
        <v>South Korea</v>
      </c>
      <c r="G31" s="117" t="n">
        <f aca="false">FIXTURE!E29</f>
        <v>0</v>
      </c>
      <c r="H31" s="117" t="n">
        <f aca="false">FIXTURE!F29</f>
        <v>0</v>
      </c>
      <c r="I31" s="118" t="str">
        <f aca="false">IF(G31="","—",IF(G31&gt;H31,"Home Win",IF(G31&lt;H31,"Away Win","Draw")))</f>
        <v>—</v>
      </c>
      <c r="J31" s="28" t="str">
        <f aca="false">IF(OR(D31="",E31="",G31="",H31=""),"",IF(AND(D31=G31,E31=H31),3,IF(OR(AND(D31&gt;E31,G31&gt;H31),AND(D31&lt;E31,G31&lt;H31),AND(D31=E31,G31=H31)),1,0)))</f>
        <v/>
      </c>
      <c r="K31" s="3"/>
      <c r="L31" s="3"/>
      <c r="M31" s="3"/>
      <c r="N31" s="3"/>
    </row>
    <row r="32" customFormat="false" ht="16.5" hidden="false" customHeight="true" outlineLevel="0" collapsed="false">
      <c r="A32" s="32" t="n">
        <f aca="false">FIXTURE!A30</f>
        <v>28</v>
      </c>
      <c r="B32" s="33" t="n">
        <f aca="false">FIXTURE!B30</f>
        <v>46194</v>
      </c>
      <c r="C32" s="34" t="str">
        <f aca="false">FIXTURE!D30</f>
        <v>Portugal</v>
      </c>
      <c r="D32" s="25"/>
      <c r="E32" s="25"/>
      <c r="F32" s="34" t="str">
        <f aca="false">FIXTURE!G30</f>
        <v>Nigeria</v>
      </c>
      <c r="G32" s="117" t="n">
        <f aca="false">FIXTURE!E30</f>
        <v>0</v>
      </c>
      <c r="H32" s="117" t="n">
        <f aca="false">FIXTURE!F30</f>
        <v>0</v>
      </c>
      <c r="I32" s="119" t="str">
        <f aca="false">IF(G32="","—",IF(G32&gt;H32,"Home Win",IF(G32&lt;H32,"Away Win","Draw")))</f>
        <v>—</v>
      </c>
      <c r="J32" s="120" t="str">
        <f aca="false">IF(OR(D32="",E32="",G32="",H32=""),"",IF(AND(D32=G32,E32=H32),3,IF(OR(AND(D32&gt;E32,G32&gt;H32),AND(D32&lt;E32,G32&lt;H32),AND(D32=E32,G32=H32)),1,0)))</f>
        <v/>
      </c>
      <c r="K32" s="3"/>
      <c r="L32" s="3"/>
      <c r="M32" s="3"/>
      <c r="N32" s="3"/>
    </row>
    <row r="33" customFormat="false" ht="16.5" hidden="false" customHeight="true" outlineLevel="0" collapsed="false">
      <c r="A33" s="22" t="n">
        <f aca="false">FIXTURE!A31</f>
        <v>29</v>
      </c>
      <c r="B33" s="23" t="n">
        <f aca="false">FIXTURE!B31</f>
        <v>46200</v>
      </c>
      <c r="C33" s="24" t="str">
        <f aca="false">FIXTURE!D31</f>
        <v>Spain</v>
      </c>
      <c r="D33" s="25"/>
      <c r="E33" s="25"/>
      <c r="F33" s="24" t="str">
        <f aca="false">FIXTURE!G31</f>
        <v>Nigeria</v>
      </c>
      <c r="G33" s="117" t="n">
        <f aca="false">FIXTURE!E31</f>
        <v>0</v>
      </c>
      <c r="H33" s="117" t="n">
        <f aca="false">FIXTURE!F31</f>
        <v>0</v>
      </c>
      <c r="I33" s="118" t="str">
        <f aca="false">IF(G33="","—",IF(G33&gt;H33,"Home Win",IF(G33&lt;H33,"Away Win","Draw")))</f>
        <v>—</v>
      </c>
      <c r="J33" s="28" t="str">
        <f aca="false">IF(OR(D33="",E33="",G33="",H33=""),"",IF(AND(D33=G33,E33=H33),3,IF(OR(AND(D33&gt;E33,G33&gt;H33),AND(D33&lt;E33,G33&lt;H33),AND(D33=E33,G33=H33)),1,0)))</f>
        <v/>
      </c>
      <c r="K33" s="3"/>
      <c r="L33" s="3"/>
      <c r="M33" s="3"/>
      <c r="N33" s="3"/>
    </row>
    <row r="34" customFormat="false" ht="16.5" hidden="false" customHeight="true" outlineLevel="0" collapsed="false">
      <c r="A34" s="32" t="n">
        <f aca="false">FIXTURE!A32</f>
        <v>30</v>
      </c>
      <c r="B34" s="33" t="n">
        <f aca="false">FIXTURE!B32</f>
        <v>46200</v>
      </c>
      <c r="C34" s="34" t="str">
        <f aca="false">FIXTURE!D32</f>
        <v>Portugal</v>
      </c>
      <c r="D34" s="25"/>
      <c r="E34" s="25"/>
      <c r="F34" s="34" t="str">
        <f aca="false">FIXTURE!G32</f>
        <v>South Korea</v>
      </c>
      <c r="G34" s="117" t="n">
        <f aca="false">FIXTURE!E32</f>
        <v>0</v>
      </c>
      <c r="H34" s="117" t="n">
        <f aca="false">FIXTURE!F32</f>
        <v>0</v>
      </c>
      <c r="I34" s="119" t="str">
        <f aca="false">IF(G34="","—",IF(G34&gt;H34,"Home Win",IF(G34&lt;H34,"Away Win","Draw")))</f>
        <v>—</v>
      </c>
      <c r="J34" s="120" t="str">
        <f aca="false">IF(OR(D34="",E34="",G34="",H34=""),"",IF(AND(D34=G34,E34=H34),3,IF(OR(AND(D34&gt;E34,G34&gt;H34),AND(D34&lt;E34,G34&lt;H34),AND(D34=E34,G34=H34)),1,0)))</f>
        <v/>
      </c>
      <c r="K34" s="3"/>
      <c r="L34" s="3"/>
      <c r="M34" s="3"/>
      <c r="N34" s="3"/>
    </row>
    <row r="35" customFormat="false" ht="16.5" hidden="false" customHeight="true" outlineLevel="0" collapsed="false">
      <c r="A35" s="22" t="n">
        <f aca="false">FIXTURE!A33</f>
        <v>31</v>
      </c>
      <c r="B35" s="23" t="n">
        <f aca="false">FIXTURE!B33</f>
        <v>46189</v>
      </c>
      <c r="C35" s="24" t="str">
        <f aca="false">FIXTURE!D33</f>
        <v>Italy</v>
      </c>
      <c r="D35" s="25"/>
      <c r="E35" s="25"/>
      <c r="F35" s="24" t="str">
        <f aca="false">FIXTURE!G33</f>
        <v>Croatia</v>
      </c>
      <c r="G35" s="117" t="n">
        <f aca="false">FIXTURE!E33</f>
        <v>0</v>
      </c>
      <c r="H35" s="117" t="n">
        <f aca="false">FIXTURE!F33</f>
        <v>0</v>
      </c>
      <c r="I35" s="118" t="str">
        <f aca="false">IF(G35="","—",IF(G35&gt;H35,"Home Win",IF(G35&lt;H35,"Away Win","Draw")))</f>
        <v>—</v>
      </c>
      <c r="J35" s="28" t="str">
        <f aca="false">IF(OR(D35="",E35="",G35="",H35=""),"",IF(AND(D35=G35,E35=H35),3,IF(OR(AND(D35&gt;E35,G35&gt;H35),AND(D35&lt;E35,G35&lt;H35),AND(D35=E35,G35=H35)),1,0)))</f>
        <v/>
      </c>
      <c r="K35" s="3"/>
      <c r="L35" s="3"/>
      <c r="M35" s="3"/>
      <c r="N35" s="3"/>
    </row>
    <row r="36" customFormat="false" ht="16.5" hidden="false" customHeight="true" outlineLevel="0" collapsed="false">
      <c r="A36" s="32" t="n">
        <f aca="false">FIXTURE!A34</f>
        <v>32</v>
      </c>
      <c r="B36" s="33" t="n">
        <f aca="false">FIXTURE!B34</f>
        <v>46189</v>
      </c>
      <c r="C36" s="34" t="str">
        <f aca="false">FIXTURE!D34</f>
        <v>Colombia</v>
      </c>
      <c r="D36" s="25"/>
      <c r="E36" s="25"/>
      <c r="F36" s="34" t="str">
        <f aca="false">FIXTURE!G34</f>
        <v>Iran</v>
      </c>
      <c r="G36" s="117" t="n">
        <f aca="false">FIXTURE!E34</f>
        <v>0</v>
      </c>
      <c r="H36" s="117" t="n">
        <f aca="false">FIXTURE!F34</f>
        <v>0</v>
      </c>
      <c r="I36" s="119" t="str">
        <f aca="false">IF(G36="","—",IF(G36&gt;H36,"Home Win",IF(G36&lt;H36,"Away Win","Draw")))</f>
        <v>—</v>
      </c>
      <c r="J36" s="120" t="str">
        <f aca="false">IF(OR(D36="",E36="",G36="",H36=""),"",IF(AND(D36=G36,E36=H36),3,IF(OR(AND(D36&gt;E36,G36&gt;H36),AND(D36&lt;E36,G36&lt;H36),AND(D36=E36,G36=H36)),1,0)))</f>
        <v/>
      </c>
      <c r="K36" s="3"/>
      <c r="L36" s="3"/>
      <c r="M36" s="3"/>
      <c r="N36" s="3"/>
    </row>
    <row r="37" customFormat="false" ht="16.5" hidden="false" customHeight="true" outlineLevel="0" collapsed="false">
      <c r="A37" s="22" t="n">
        <f aca="false">FIXTURE!A35</f>
        <v>33</v>
      </c>
      <c r="B37" s="23" t="n">
        <f aca="false">FIXTURE!B35</f>
        <v>46195</v>
      </c>
      <c r="C37" s="24" t="str">
        <f aca="false">FIXTURE!D35</f>
        <v>Italy</v>
      </c>
      <c r="D37" s="25"/>
      <c r="E37" s="25"/>
      <c r="F37" s="24" t="str">
        <f aca="false">FIXTURE!G35</f>
        <v>Colombia</v>
      </c>
      <c r="G37" s="117" t="n">
        <f aca="false">FIXTURE!E35</f>
        <v>0</v>
      </c>
      <c r="H37" s="117" t="n">
        <f aca="false">FIXTURE!F35</f>
        <v>0</v>
      </c>
      <c r="I37" s="118" t="str">
        <f aca="false">IF(G37="","—",IF(G37&gt;H37,"Home Win",IF(G37&lt;H37,"Away Win","Draw")))</f>
        <v>—</v>
      </c>
      <c r="J37" s="28" t="str">
        <f aca="false">IF(OR(D37="",E37="",G37="",H37=""),"",IF(AND(D37=G37,E37=H37),3,IF(OR(AND(D37&gt;E37,G37&gt;H37),AND(D37&lt;E37,G37&lt;H37),AND(D37=E37,G37=H37)),1,0)))</f>
        <v/>
      </c>
      <c r="K37" s="3"/>
      <c r="L37" s="3"/>
      <c r="M37" s="3"/>
      <c r="N37" s="3"/>
    </row>
    <row r="38" customFormat="false" ht="16.5" hidden="false" customHeight="true" outlineLevel="0" collapsed="false">
      <c r="A38" s="32" t="n">
        <f aca="false">FIXTURE!A36</f>
        <v>34</v>
      </c>
      <c r="B38" s="33" t="n">
        <f aca="false">FIXTURE!B36</f>
        <v>46195</v>
      </c>
      <c r="C38" s="34" t="str">
        <f aca="false">FIXTURE!D36</f>
        <v>Croatia</v>
      </c>
      <c r="D38" s="25"/>
      <c r="E38" s="25"/>
      <c r="F38" s="34" t="str">
        <f aca="false">FIXTURE!G36</f>
        <v>Iran</v>
      </c>
      <c r="G38" s="117" t="n">
        <f aca="false">FIXTURE!E36</f>
        <v>0</v>
      </c>
      <c r="H38" s="117" t="n">
        <f aca="false">FIXTURE!F36</f>
        <v>0</v>
      </c>
      <c r="I38" s="119" t="str">
        <f aca="false">IF(G38="","—",IF(G38&gt;H38,"Home Win",IF(G38&lt;H38,"Away Win","Draw")))</f>
        <v>—</v>
      </c>
      <c r="J38" s="120" t="str">
        <f aca="false">IF(OR(D38="",E38="",G38="",H38=""),"",IF(AND(D38=G38,E38=H38),3,IF(OR(AND(D38&gt;E38,G38&gt;H38),AND(D38&lt;E38,G38&lt;H38),AND(D38=E38,G38=H38)),1,0)))</f>
        <v/>
      </c>
      <c r="K38" s="3"/>
      <c r="L38" s="3"/>
      <c r="M38" s="3"/>
      <c r="N38" s="3"/>
    </row>
    <row r="39" customFormat="false" ht="16.5" hidden="false" customHeight="true" outlineLevel="0" collapsed="false">
      <c r="A39" s="22" t="n">
        <f aca="false">FIXTURE!A37</f>
        <v>35</v>
      </c>
      <c r="B39" s="23" t="n">
        <f aca="false">FIXTURE!B37</f>
        <v>46201</v>
      </c>
      <c r="C39" s="24" t="str">
        <f aca="false">FIXTURE!D37</f>
        <v>Italy</v>
      </c>
      <c r="D39" s="25"/>
      <c r="E39" s="25"/>
      <c r="F39" s="24" t="str">
        <f aca="false">FIXTURE!G37</f>
        <v>Iran</v>
      </c>
      <c r="G39" s="117" t="n">
        <f aca="false">FIXTURE!E37</f>
        <v>0</v>
      </c>
      <c r="H39" s="117" t="n">
        <f aca="false">FIXTURE!F37</f>
        <v>0</v>
      </c>
      <c r="I39" s="118" t="str">
        <f aca="false">IF(G39="","—",IF(G39&gt;H39,"Home Win",IF(G39&lt;H39,"Away Win","Draw")))</f>
        <v>—</v>
      </c>
      <c r="J39" s="28" t="str">
        <f aca="false">IF(OR(D39="",E39="",G39="",H39=""),"",IF(AND(D39=G39,E39=H39),3,IF(OR(AND(D39&gt;E39,G39&gt;H39),AND(D39&lt;E39,G39&lt;H39),AND(D39=E39,G39=H39)),1,0)))</f>
        <v/>
      </c>
      <c r="K39" s="3"/>
      <c r="L39" s="3"/>
      <c r="M39" s="3"/>
      <c r="N39" s="3"/>
    </row>
    <row r="40" customFormat="false" ht="16.5" hidden="false" customHeight="true" outlineLevel="0" collapsed="false">
      <c r="A40" s="32" t="n">
        <f aca="false">FIXTURE!A38</f>
        <v>36</v>
      </c>
      <c r="B40" s="33" t="n">
        <f aca="false">FIXTURE!B38</f>
        <v>46201</v>
      </c>
      <c r="C40" s="34" t="str">
        <f aca="false">FIXTURE!D38</f>
        <v>Croatia</v>
      </c>
      <c r="D40" s="25"/>
      <c r="E40" s="25"/>
      <c r="F40" s="34" t="str">
        <f aca="false">FIXTURE!G38</f>
        <v>Colombia</v>
      </c>
      <c r="G40" s="117" t="n">
        <f aca="false">FIXTURE!E38</f>
        <v>0</v>
      </c>
      <c r="H40" s="117" t="n">
        <f aca="false">FIXTURE!F38</f>
        <v>0</v>
      </c>
      <c r="I40" s="119" t="str">
        <f aca="false">IF(G40="","—",IF(G40&gt;H40,"Home Win",IF(G40&lt;H40,"Away Win","Draw")))</f>
        <v>—</v>
      </c>
      <c r="J40" s="120" t="str">
        <f aca="false">IF(OR(D40="",E40="",G40="",H40=""),"",IF(AND(D40=G40,E40=H40),3,IF(OR(AND(D40&gt;E40,G40&gt;H40),AND(D40&lt;E40,G40&lt;H40),AND(D40=E40,G40=H40)),1,0)))</f>
        <v/>
      </c>
      <c r="K40" s="3"/>
      <c r="L40" s="3"/>
      <c r="M40" s="3"/>
      <c r="N40" s="3"/>
    </row>
    <row r="41" customFormat="false" ht="16.5" hidden="false" customHeight="true" outlineLevel="0" collapsed="false">
      <c r="A41" s="22" t="n">
        <f aca="false">FIXTURE!A39</f>
        <v>37</v>
      </c>
      <c r="B41" s="23" t="n">
        <f aca="false">FIXTURE!B39</f>
        <v>46184</v>
      </c>
      <c r="C41" s="24" t="str">
        <f aca="false">FIXTURE!D39</f>
        <v>Belgium</v>
      </c>
      <c r="D41" s="25"/>
      <c r="E41" s="25"/>
      <c r="F41" s="24" t="str">
        <f aca="false">FIXTURE!G39</f>
        <v>Denmark</v>
      </c>
      <c r="G41" s="117" t="n">
        <f aca="false">FIXTURE!E39</f>
        <v>0</v>
      </c>
      <c r="H41" s="117" t="n">
        <f aca="false">FIXTURE!F39</f>
        <v>0</v>
      </c>
      <c r="I41" s="118" t="str">
        <f aca="false">IF(G41="","—",IF(G41&gt;H41,"Home Win",IF(G41&lt;H41,"Away Win","Draw")))</f>
        <v>—</v>
      </c>
      <c r="J41" s="28" t="str">
        <f aca="false">IF(OR(D41="",E41="",G41="",H41=""),"",IF(AND(D41=G41,E41=H41),3,IF(OR(AND(D41&gt;E41,G41&gt;H41),AND(D41&lt;E41,G41&lt;H41),AND(D41=E41,G41=H41)),1,0)))</f>
        <v/>
      </c>
      <c r="K41" s="3"/>
      <c r="L41" s="3"/>
      <c r="M41" s="3"/>
      <c r="N41" s="3"/>
    </row>
    <row r="42" customFormat="false" ht="16.5" hidden="false" customHeight="true" outlineLevel="0" collapsed="false">
      <c r="A42" s="32" t="n">
        <f aca="false">FIXTURE!A40</f>
        <v>38</v>
      </c>
      <c r="B42" s="33" t="n">
        <f aca="false">FIXTURE!B40</f>
        <v>46184</v>
      </c>
      <c r="C42" s="34" t="str">
        <f aca="false">FIXTURE!D40</f>
        <v>Ecuador</v>
      </c>
      <c r="D42" s="25"/>
      <c r="E42" s="25"/>
      <c r="F42" s="34" t="str">
        <f aca="false">FIXTURE!G40</f>
        <v>Saudi Arabia</v>
      </c>
      <c r="G42" s="117" t="n">
        <f aca="false">FIXTURE!E40</f>
        <v>0</v>
      </c>
      <c r="H42" s="117" t="n">
        <f aca="false">FIXTURE!F40</f>
        <v>0</v>
      </c>
      <c r="I42" s="119" t="str">
        <f aca="false">IF(G42="","—",IF(G42&gt;H42,"Home Win",IF(G42&lt;H42,"Away Win","Draw")))</f>
        <v>—</v>
      </c>
      <c r="J42" s="120" t="str">
        <f aca="false">IF(OR(D42="",E42="",G42="",H42=""),"",IF(AND(D42=G42,E42=H42),3,IF(OR(AND(D42&gt;E42,G42&gt;H42),AND(D42&lt;E42,G42&lt;H42),AND(D42=E42,G42=H42)),1,0)))</f>
        <v/>
      </c>
      <c r="K42" s="3"/>
      <c r="L42" s="3"/>
      <c r="M42" s="3"/>
      <c r="N42" s="3"/>
    </row>
    <row r="43" customFormat="false" ht="16.5" hidden="false" customHeight="true" outlineLevel="0" collapsed="false">
      <c r="A43" s="22" t="n">
        <f aca="false">FIXTURE!A41</f>
        <v>39</v>
      </c>
      <c r="B43" s="23" t="n">
        <f aca="false">FIXTURE!B41</f>
        <v>46190</v>
      </c>
      <c r="C43" s="24" t="str">
        <f aca="false">FIXTURE!D41</f>
        <v>Belgium</v>
      </c>
      <c r="D43" s="25"/>
      <c r="E43" s="25"/>
      <c r="F43" s="24" t="str">
        <f aca="false">FIXTURE!G41</f>
        <v>Ecuador</v>
      </c>
      <c r="G43" s="117" t="n">
        <f aca="false">FIXTURE!E41</f>
        <v>0</v>
      </c>
      <c r="H43" s="117" t="n">
        <f aca="false">FIXTURE!F41</f>
        <v>0</v>
      </c>
      <c r="I43" s="118" t="str">
        <f aca="false">IF(G43="","—",IF(G43&gt;H43,"Home Win",IF(G43&lt;H43,"Away Win","Draw")))</f>
        <v>—</v>
      </c>
      <c r="J43" s="28" t="str">
        <f aca="false">IF(OR(D43="",E43="",G43="",H43=""),"",IF(AND(D43=G43,E43=H43),3,IF(OR(AND(D43&gt;E43,G43&gt;H43),AND(D43&lt;E43,G43&lt;H43),AND(D43=E43,G43=H43)),1,0)))</f>
        <v/>
      </c>
      <c r="K43" s="3"/>
      <c r="L43" s="3"/>
      <c r="M43" s="3"/>
      <c r="N43" s="3"/>
    </row>
    <row r="44" customFormat="false" ht="16.5" hidden="false" customHeight="true" outlineLevel="0" collapsed="false">
      <c r="A44" s="32" t="n">
        <f aca="false">FIXTURE!A42</f>
        <v>40</v>
      </c>
      <c r="B44" s="33" t="n">
        <f aca="false">FIXTURE!B42</f>
        <v>46190</v>
      </c>
      <c r="C44" s="34" t="str">
        <f aca="false">FIXTURE!D42</f>
        <v>Denmark</v>
      </c>
      <c r="D44" s="25"/>
      <c r="E44" s="25"/>
      <c r="F44" s="34" t="str">
        <f aca="false">FIXTURE!G42</f>
        <v>Saudi Arabia</v>
      </c>
      <c r="G44" s="117" t="n">
        <f aca="false">FIXTURE!E42</f>
        <v>0</v>
      </c>
      <c r="H44" s="117" t="n">
        <f aca="false">FIXTURE!F42</f>
        <v>0</v>
      </c>
      <c r="I44" s="119" t="str">
        <f aca="false">IF(G44="","—",IF(G44&gt;H44,"Home Win",IF(G44&lt;H44,"Away Win","Draw")))</f>
        <v>—</v>
      </c>
      <c r="J44" s="120" t="str">
        <f aca="false">IF(OR(D44="",E44="",G44="",H44=""),"",IF(AND(D44=G44,E44=H44),3,IF(OR(AND(D44&gt;E44,G44&gt;H44),AND(D44&lt;E44,G44&lt;H44),AND(D44=E44,G44=H44)),1,0)))</f>
        <v/>
      </c>
      <c r="K44" s="3"/>
      <c r="L44" s="3"/>
      <c r="M44" s="3"/>
      <c r="N44" s="3"/>
    </row>
    <row r="45" customFormat="false" ht="16.5" hidden="false" customHeight="true" outlineLevel="0" collapsed="false">
      <c r="A45" s="22" t="n">
        <f aca="false">FIXTURE!A43</f>
        <v>41</v>
      </c>
      <c r="B45" s="23" t="n">
        <f aca="false">FIXTURE!B43</f>
        <v>46196</v>
      </c>
      <c r="C45" s="24" t="str">
        <f aca="false">FIXTURE!D43</f>
        <v>Belgium</v>
      </c>
      <c r="D45" s="25"/>
      <c r="E45" s="25"/>
      <c r="F45" s="24" t="str">
        <f aca="false">FIXTURE!G43</f>
        <v>Saudi Arabia</v>
      </c>
      <c r="G45" s="117" t="n">
        <f aca="false">FIXTURE!E43</f>
        <v>0</v>
      </c>
      <c r="H45" s="117" t="n">
        <f aca="false">FIXTURE!F43</f>
        <v>0</v>
      </c>
      <c r="I45" s="118" t="str">
        <f aca="false">IF(G45="","—",IF(G45&gt;H45,"Home Win",IF(G45&lt;H45,"Away Win","Draw")))</f>
        <v>—</v>
      </c>
      <c r="J45" s="28" t="str">
        <f aca="false">IF(OR(D45="",E45="",G45="",H45=""),"",IF(AND(D45=G45,E45=H45),3,IF(OR(AND(D45&gt;E45,G45&gt;H45),AND(D45&lt;E45,G45&lt;H45),AND(D45=E45,G45=H45)),1,0)))</f>
        <v/>
      </c>
      <c r="K45" s="3"/>
      <c r="L45" s="3"/>
      <c r="M45" s="3"/>
      <c r="N45" s="3"/>
    </row>
    <row r="46" customFormat="false" ht="16.5" hidden="false" customHeight="true" outlineLevel="0" collapsed="false">
      <c r="A46" s="32" t="n">
        <f aca="false">FIXTURE!A44</f>
        <v>42</v>
      </c>
      <c r="B46" s="33" t="n">
        <f aca="false">FIXTURE!B44</f>
        <v>46196</v>
      </c>
      <c r="C46" s="34" t="str">
        <f aca="false">FIXTURE!D44</f>
        <v>Denmark</v>
      </c>
      <c r="D46" s="25"/>
      <c r="E46" s="25"/>
      <c r="F46" s="34" t="str">
        <f aca="false">FIXTURE!G44</f>
        <v>Ecuador</v>
      </c>
      <c r="G46" s="117" t="n">
        <f aca="false">FIXTURE!E44</f>
        <v>0</v>
      </c>
      <c r="H46" s="117" t="n">
        <f aca="false">FIXTURE!F44</f>
        <v>0</v>
      </c>
      <c r="I46" s="119" t="str">
        <f aca="false">IF(G46="","—",IF(G46&gt;H46,"Home Win",IF(G46&lt;H46,"Away Win","Draw")))</f>
        <v>—</v>
      </c>
      <c r="J46" s="120" t="str">
        <f aca="false">IF(OR(D46="",E46="",G46="",H46=""),"",IF(AND(D46=G46,E46=H46),3,IF(OR(AND(D46&gt;E46,G46&gt;H46),AND(D46&lt;E46,G46&lt;H46),AND(D46=E46,G46=H46)),1,0)))</f>
        <v/>
      </c>
      <c r="K46" s="3"/>
      <c r="L46" s="3"/>
      <c r="M46" s="3"/>
      <c r="N46" s="3"/>
    </row>
    <row r="47" customFormat="false" ht="16.5" hidden="false" customHeight="true" outlineLevel="0" collapsed="false">
      <c r="A47" s="22" t="n">
        <f aca="false">FIXTURE!A45</f>
        <v>43</v>
      </c>
      <c r="B47" s="23" t="n">
        <f aca="false">FIXTURE!B45</f>
        <v>46185</v>
      </c>
      <c r="C47" s="24" t="str">
        <f aca="false">FIXTURE!D45</f>
        <v>Switzerland</v>
      </c>
      <c r="D47" s="25"/>
      <c r="E47" s="25"/>
      <c r="F47" s="24" t="str">
        <f aca="false">FIXTURE!G45</f>
        <v>Turkey</v>
      </c>
      <c r="G47" s="117" t="n">
        <f aca="false">FIXTURE!E45</f>
        <v>0</v>
      </c>
      <c r="H47" s="117" t="n">
        <f aca="false">FIXTURE!F45</f>
        <v>0</v>
      </c>
      <c r="I47" s="118" t="str">
        <f aca="false">IF(G47="","—",IF(G47&gt;H47,"Home Win",IF(G47&lt;H47,"Away Win","Draw")))</f>
        <v>—</v>
      </c>
      <c r="J47" s="28" t="str">
        <f aca="false">IF(OR(D47="",E47="",G47="",H47=""),"",IF(AND(D47=G47,E47=H47),3,IF(OR(AND(D47&gt;E47,G47&gt;H47),AND(D47&lt;E47,G47&lt;H47),AND(D47=E47,G47=H47)),1,0)))</f>
        <v/>
      </c>
      <c r="K47" s="3"/>
      <c r="L47" s="3"/>
      <c r="M47" s="3"/>
      <c r="N47" s="3"/>
    </row>
    <row r="48" customFormat="false" ht="16.5" hidden="false" customHeight="true" outlineLevel="0" collapsed="false">
      <c r="A48" s="32" t="n">
        <f aca="false">FIXTURE!A46</f>
        <v>44</v>
      </c>
      <c r="B48" s="33" t="n">
        <f aca="false">FIXTURE!B46</f>
        <v>46185</v>
      </c>
      <c r="C48" s="34" t="str">
        <f aca="false">FIXTURE!D46</f>
        <v>Panama</v>
      </c>
      <c r="D48" s="25"/>
      <c r="E48" s="25"/>
      <c r="F48" s="34" t="str">
        <f aca="false">FIXTURE!G46</f>
        <v>Ghana</v>
      </c>
      <c r="G48" s="117" t="n">
        <f aca="false">FIXTURE!E46</f>
        <v>0</v>
      </c>
      <c r="H48" s="117" t="n">
        <f aca="false">FIXTURE!F46</f>
        <v>0</v>
      </c>
      <c r="I48" s="119" t="str">
        <f aca="false">IF(G48="","—",IF(G48&gt;H48,"Home Win",IF(G48&lt;H48,"Away Win","Draw")))</f>
        <v>—</v>
      </c>
      <c r="J48" s="120" t="str">
        <f aca="false">IF(OR(D48="",E48="",G48="",H48=""),"",IF(AND(D48=G48,E48=H48),3,IF(OR(AND(D48&gt;E48,G48&gt;H48),AND(D48&lt;E48,G48&lt;H48),AND(D48=E48,G48=H48)),1,0)))</f>
        <v/>
      </c>
      <c r="K48" s="3"/>
      <c r="L48" s="3"/>
      <c r="M48" s="3"/>
      <c r="N48" s="3"/>
    </row>
    <row r="49" customFormat="false" ht="16.5" hidden="false" customHeight="true" outlineLevel="0" collapsed="false">
      <c r="A49" s="22" t="n">
        <f aca="false">FIXTURE!A47</f>
        <v>45</v>
      </c>
      <c r="B49" s="23" t="n">
        <f aca="false">FIXTURE!B47</f>
        <v>46191</v>
      </c>
      <c r="C49" s="24" t="str">
        <f aca="false">FIXTURE!D47</f>
        <v>Switzerland</v>
      </c>
      <c r="D49" s="25"/>
      <c r="E49" s="25"/>
      <c r="F49" s="24" t="str">
        <f aca="false">FIXTURE!G47</f>
        <v>Panama</v>
      </c>
      <c r="G49" s="117" t="n">
        <f aca="false">FIXTURE!E47</f>
        <v>0</v>
      </c>
      <c r="H49" s="117" t="n">
        <f aca="false">FIXTURE!F47</f>
        <v>0</v>
      </c>
      <c r="I49" s="118" t="str">
        <f aca="false">IF(G49="","—",IF(G49&gt;H49,"Home Win",IF(G49&lt;H49,"Away Win","Draw")))</f>
        <v>—</v>
      </c>
      <c r="J49" s="28" t="str">
        <f aca="false">IF(OR(D49="",E49="",G49="",H49=""),"",IF(AND(D49=G49,E49=H49),3,IF(OR(AND(D49&gt;E49,G49&gt;H49),AND(D49&lt;E49,G49&lt;H49),AND(D49=E49,G49=H49)),1,0)))</f>
        <v/>
      </c>
      <c r="K49" s="3"/>
      <c r="L49" s="3"/>
      <c r="M49" s="3"/>
      <c r="N49" s="3"/>
    </row>
    <row r="50" customFormat="false" ht="16.5" hidden="false" customHeight="true" outlineLevel="0" collapsed="false">
      <c r="A50" s="32" t="n">
        <f aca="false">FIXTURE!A48</f>
        <v>46</v>
      </c>
      <c r="B50" s="33" t="n">
        <f aca="false">FIXTURE!B48</f>
        <v>46191</v>
      </c>
      <c r="C50" s="34" t="str">
        <f aca="false">FIXTURE!D48</f>
        <v>Turkey</v>
      </c>
      <c r="D50" s="25"/>
      <c r="E50" s="25"/>
      <c r="F50" s="34" t="str">
        <f aca="false">FIXTURE!G48</f>
        <v>Ghana</v>
      </c>
      <c r="G50" s="117" t="n">
        <f aca="false">FIXTURE!E48</f>
        <v>0</v>
      </c>
      <c r="H50" s="117" t="n">
        <f aca="false">FIXTURE!F48</f>
        <v>0</v>
      </c>
      <c r="I50" s="119" t="str">
        <f aca="false">IF(G50="","—",IF(G50&gt;H50,"Home Win",IF(G50&lt;H50,"Away Win","Draw")))</f>
        <v>—</v>
      </c>
      <c r="J50" s="120" t="str">
        <f aca="false">IF(OR(D50="",E50="",G50="",H50=""),"",IF(AND(D50=G50,E50=H50),3,IF(OR(AND(D50&gt;E50,G50&gt;H50),AND(D50&lt;E50,G50&lt;H50),AND(D50=E50,G50=H50)),1,0)))</f>
        <v/>
      </c>
      <c r="K50" s="3"/>
      <c r="L50" s="3"/>
      <c r="M50" s="3"/>
      <c r="N50" s="3"/>
    </row>
    <row r="51" customFormat="false" ht="16.5" hidden="false" customHeight="true" outlineLevel="0" collapsed="false">
      <c r="A51" s="22" t="n">
        <f aca="false">FIXTURE!A49</f>
        <v>47</v>
      </c>
      <c r="B51" s="23" t="n">
        <f aca="false">FIXTURE!B49</f>
        <v>46197</v>
      </c>
      <c r="C51" s="24" t="str">
        <f aca="false">FIXTURE!D49</f>
        <v>Switzerland</v>
      </c>
      <c r="D51" s="25"/>
      <c r="E51" s="25"/>
      <c r="F51" s="24" t="str">
        <f aca="false">FIXTURE!G49</f>
        <v>Ghana</v>
      </c>
      <c r="G51" s="117" t="n">
        <f aca="false">FIXTURE!E49</f>
        <v>0</v>
      </c>
      <c r="H51" s="117" t="n">
        <f aca="false">FIXTURE!F49</f>
        <v>0</v>
      </c>
      <c r="I51" s="118" t="str">
        <f aca="false">IF(G51="","—",IF(G51&gt;H51,"Home Win",IF(G51&lt;H51,"Away Win","Draw")))</f>
        <v>—</v>
      </c>
      <c r="J51" s="28" t="str">
        <f aca="false">IF(OR(D51="",E51="",G51="",H51=""),"",IF(AND(D51=G51,E51=H51),3,IF(OR(AND(D51&gt;E51,G51&gt;H51),AND(D51&lt;E51,G51&lt;H51),AND(D51=E51,G51=H51)),1,0)))</f>
        <v/>
      </c>
      <c r="K51" s="3"/>
      <c r="L51" s="3"/>
      <c r="M51" s="3"/>
      <c r="N51" s="3"/>
    </row>
    <row r="52" customFormat="false" ht="16.5" hidden="false" customHeight="true" outlineLevel="0" collapsed="false">
      <c r="A52" s="32" t="n">
        <f aca="false">FIXTURE!A50</f>
        <v>48</v>
      </c>
      <c r="B52" s="33" t="n">
        <f aca="false">FIXTURE!B50</f>
        <v>46197</v>
      </c>
      <c r="C52" s="34" t="str">
        <f aca="false">FIXTURE!D50</f>
        <v>Turkey</v>
      </c>
      <c r="D52" s="25"/>
      <c r="E52" s="25"/>
      <c r="F52" s="34" t="str">
        <f aca="false">FIXTURE!G50</f>
        <v>Panama</v>
      </c>
      <c r="G52" s="117" t="n">
        <f aca="false">FIXTURE!E50</f>
        <v>0</v>
      </c>
      <c r="H52" s="117" t="n">
        <f aca="false">FIXTURE!F50</f>
        <v>0</v>
      </c>
      <c r="I52" s="119" t="str">
        <f aca="false">IF(G52="","—",IF(G52&gt;H52,"Home Win",IF(G52&lt;H52,"Away Win","Draw")))</f>
        <v>—</v>
      </c>
      <c r="J52" s="120" t="str">
        <f aca="false">IF(OR(D52="",E52="",G52="",H52=""),"",IF(AND(D52=G52,E52=H52),3,IF(OR(AND(D52&gt;E52,G52&gt;H52),AND(D52&lt;E52,G52&lt;H52),AND(D52=E52,G52=H52)),1,0)))</f>
        <v/>
      </c>
      <c r="K52" s="3"/>
      <c r="L52" s="3"/>
      <c r="M52" s="3"/>
      <c r="N52" s="3"/>
    </row>
    <row r="53" customFormat="false" ht="16.5" hidden="false" customHeight="true" outlineLevel="0" collapsed="false">
      <c r="A53" s="22" t="n">
        <f aca="false">FIXTURE!A51</f>
        <v>49</v>
      </c>
      <c r="B53" s="23" t="n">
        <f aca="false">FIXTURE!B51</f>
        <v>46186</v>
      </c>
      <c r="C53" s="24" t="str">
        <f aca="false">FIXTURE!D51</f>
        <v>Austria</v>
      </c>
      <c r="D53" s="25"/>
      <c r="E53" s="25"/>
      <c r="F53" s="24" t="str">
        <f aca="false">FIXTURE!G51</f>
        <v>Serbia</v>
      </c>
      <c r="G53" s="117" t="n">
        <f aca="false">FIXTURE!E51</f>
        <v>0</v>
      </c>
      <c r="H53" s="117" t="n">
        <f aca="false">FIXTURE!F51</f>
        <v>0</v>
      </c>
      <c r="I53" s="118" t="str">
        <f aca="false">IF(G53="","—",IF(G53&gt;H53,"Home Win",IF(G53&lt;H53,"Away Win","Draw")))</f>
        <v>—</v>
      </c>
      <c r="J53" s="28" t="str">
        <f aca="false">IF(OR(D53="",E53="",G53="",H53=""),"",IF(AND(D53=G53,E53=H53),3,IF(OR(AND(D53&gt;E53,G53&gt;H53),AND(D53&lt;E53,G53&lt;H53),AND(D53=E53,G53=H53)),1,0)))</f>
        <v/>
      </c>
      <c r="K53" s="3"/>
      <c r="L53" s="3"/>
      <c r="M53" s="3"/>
      <c r="N53" s="3"/>
    </row>
    <row r="54" customFormat="false" ht="16.5" hidden="false" customHeight="true" outlineLevel="0" collapsed="false">
      <c r="A54" s="32" t="n">
        <f aca="false">FIXTURE!A52</f>
        <v>50</v>
      </c>
      <c r="B54" s="33" t="n">
        <f aca="false">FIXTURE!B52</f>
        <v>46186</v>
      </c>
      <c r="C54" s="34" t="str">
        <f aca="false">FIXTURE!D52</f>
        <v>Costa Rica</v>
      </c>
      <c r="D54" s="25"/>
      <c r="E54" s="25"/>
      <c r="F54" s="34" t="str">
        <f aca="false">FIXTURE!G52</f>
        <v>Ivory Coast</v>
      </c>
      <c r="G54" s="117" t="n">
        <f aca="false">FIXTURE!E52</f>
        <v>0</v>
      </c>
      <c r="H54" s="117" t="n">
        <f aca="false">FIXTURE!F52</f>
        <v>0</v>
      </c>
      <c r="I54" s="119" t="str">
        <f aca="false">IF(G54="","—",IF(G54&gt;H54,"Home Win",IF(G54&lt;H54,"Away Win","Draw")))</f>
        <v>—</v>
      </c>
      <c r="J54" s="120" t="str">
        <f aca="false">IF(OR(D54="",E54="",G54="",H54=""),"",IF(AND(D54=G54,E54=H54),3,IF(OR(AND(D54&gt;E54,G54&gt;H54),AND(D54&lt;E54,G54&lt;H54),AND(D54=E54,G54=H54)),1,0)))</f>
        <v/>
      </c>
      <c r="K54" s="3"/>
      <c r="L54" s="3"/>
      <c r="M54" s="3"/>
      <c r="N54" s="3"/>
    </row>
    <row r="55" customFormat="false" ht="16.5" hidden="false" customHeight="true" outlineLevel="0" collapsed="false">
      <c r="A55" s="22" t="n">
        <f aca="false">FIXTURE!A53</f>
        <v>51</v>
      </c>
      <c r="B55" s="23" t="n">
        <f aca="false">FIXTURE!B53</f>
        <v>46192</v>
      </c>
      <c r="C55" s="24" t="str">
        <f aca="false">FIXTURE!D53</f>
        <v>Austria</v>
      </c>
      <c r="D55" s="25"/>
      <c r="E55" s="25"/>
      <c r="F55" s="24" t="str">
        <f aca="false">FIXTURE!G53</f>
        <v>Costa Rica</v>
      </c>
      <c r="G55" s="117" t="n">
        <f aca="false">FIXTURE!E53</f>
        <v>0</v>
      </c>
      <c r="H55" s="117" t="n">
        <f aca="false">FIXTURE!F53</f>
        <v>0</v>
      </c>
      <c r="I55" s="118" t="str">
        <f aca="false">IF(G55="","—",IF(G55&gt;H55,"Home Win",IF(G55&lt;H55,"Away Win","Draw")))</f>
        <v>—</v>
      </c>
      <c r="J55" s="28" t="str">
        <f aca="false">IF(OR(D55="",E55="",G55="",H55=""),"",IF(AND(D55=G55,E55=H55),3,IF(OR(AND(D55&gt;E55,G55&gt;H55),AND(D55&lt;E55,G55&lt;H55),AND(D55=E55,G55=H55)),1,0)))</f>
        <v/>
      </c>
      <c r="K55" s="3"/>
      <c r="L55" s="3"/>
      <c r="M55" s="3"/>
      <c r="N55" s="3"/>
    </row>
    <row r="56" customFormat="false" ht="16.5" hidden="false" customHeight="true" outlineLevel="0" collapsed="false">
      <c r="A56" s="32" t="n">
        <f aca="false">FIXTURE!A54</f>
        <v>52</v>
      </c>
      <c r="B56" s="33" t="n">
        <f aca="false">FIXTURE!B54</f>
        <v>46192</v>
      </c>
      <c r="C56" s="34" t="str">
        <f aca="false">FIXTURE!D54</f>
        <v>Serbia</v>
      </c>
      <c r="D56" s="25"/>
      <c r="E56" s="25"/>
      <c r="F56" s="34" t="str">
        <f aca="false">FIXTURE!G54</f>
        <v>Ivory Coast</v>
      </c>
      <c r="G56" s="117" t="n">
        <f aca="false">FIXTURE!E54</f>
        <v>0</v>
      </c>
      <c r="H56" s="117" t="n">
        <f aca="false">FIXTURE!F54</f>
        <v>0</v>
      </c>
      <c r="I56" s="119" t="str">
        <f aca="false">IF(G56="","—",IF(G56&gt;H56,"Home Win",IF(G56&lt;H56,"Away Win","Draw")))</f>
        <v>—</v>
      </c>
      <c r="J56" s="120" t="str">
        <f aca="false">IF(OR(D56="",E56="",G56="",H56=""),"",IF(AND(D56=G56,E56=H56),3,IF(OR(AND(D56&gt;E56,G56&gt;H56),AND(D56&lt;E56,G56&lt;H56),AND(D56=E56,G56=H56)),1,0)))</f>
        <v/>
      </c>
      <c r="K56" s="3"/>
      <c r="L56" s="3"/>
      <c r="M56" s="3"/>
      <c r="N56" s="3"/>
    </row>
    <row r="57" customFormat="false" ht="16.5" hidden="false" customHeight="true" outlineLevel="0" collapsed="false">
      <c r="A57" s="22" t="n">
        <f aca="false">FIXTURE!A55</f>
        <v>53</v>
      </c>
      <c r="B57" s="23" t="n">
        <f aca="false">FIXTURE!B55</f>
        <v>46198</v>
      </c>
      <c r="C57" s="24" t="str">
        <f aca="false">FIXTURE!D55</f>
        <v>Austria</v>
      </c>
      <c r="D57" s="25"/>
      <c r="E57" s="25"/>
      <c r="F57" s="24" t="str">
        <f aca="false">FIXTURE!G55</f>
        <v>Ivory Coast</v>
      </c>
      <c r="G57" s="117" t="n">
        <f aca="false">FIXTURE!E55</f>
        <v>0</v>
      </c>
      <c r="H57" s="117" t="n">
        <f aca="false">FIXTURE!F55</f>
        <v>0</v>
      </c>
      <c r="I57" s="118" t="str">
        <f aca="false">IF(G57="","—",IF(G57&gt;H57,"Home Win",IF(G57&lt;H57,"Away Win","Draw")))</f>
        <v>—</v>
      </c>
      <c r="J57" s="28" t="str">
        <f aca="false">IF(OR(D57="",E57="",G57="",H57=""),"",IF(AND(D57=G57,E57=H57),3,IF(OR(AND(D57&gt;E57,G57&gt;H57),AND(D57&lt;E57,G57&lt;H57),AND(D57=E57,G57=H57)),1,0)))</f>
        <v/>
      </c>
      <c r="K57" s="3"/>
      <c r="L57" s="3"/>
      <c r="M57" s="3"/>
      <c r="N57" s="3"/>
    </row>
    <row r="58" customFormat="false" ht="16.5" hidden="false" customHeight="true" outlineLevel="0" collapsed="false">
      <c r="A58" s="32" t="n">
        <f aca="false">FIXTURE!A56</f>
        <v>54</v>
      </c>
      <c r="B58" s="33" t="n">
        <f aca="false">FIXTURE!B56</f>
        <v>46198</v>
      </c>
      <c r="C58" s="34" t="str">
        <f aca="false">FIXTURE!D56</f>
        <v>Serbia</v>
      </c>
      <c r="D58" s="25"/>
      <c r="E58" s="25"/>
      <c r="F58" s="34" t="str">
        <f aca="false">FIXTURE!G56</f>
        <v>Costa Rica</v>
      </c>
      <c r="G58" s="117" t="n">
        <f aca="false">FIXTURE!E56</f>
        <v>0</v>
      </c>
      <c r="H58" s="117" t="n">
        <f aca="false">FIXTURE!F56</f>
        <v>0</v>
      </c>
      <c r="I58" s="119" t="str">
        <f aca="false">IF(G58="","—",IF(G58&gt;H58,"Home Win",IF(G58&lt;H58,"Away Win","Draw")))</f>
        <v>—</v>
      </c>
      <c r="J58" s="120" t="str">
        <f aca="false">IF(OR(D58="",E58="",G58="",H58=""),"",IF(AND(D58=G58,E58=H58),3,IF(OR(AND(D58&gt;E58,G58&gt;H58),AND(D58&lt;E58,G58&lt;H58),AND(D58=E58,G58=H58)),1,0)))</f>
        <v/>
      </c>
      <c r="K58" s="3"/>
      <c r="L58" s="3"/>
      <c r="M58" s="3"/>
      <c r="N58" s="3"/>
    </row>
    <row r="59" customFormat="false" ht="16.5" hidden="false" customHeight="true" outlineLevel="0" collapsed="false">
      <c r="A59" s="22" t="n">
        <f aca="false">FIXTURE!A57</f>
        <v>55</v>
      </c>
      <c r="B59" s="23" t="n">
        <f aca="false">FIXTURE!B57</f>
        <v>46187</v>
      </c>
      <c r="C59" s="24" t="str">
        <f aca="false">FIXTURE!D57</f>
        <v>Scotland</v>
      </c>
      <c r="D59" s="25"/>
      <c r="E59" s="25"/>
      <c r="F59" s="24" t="str">
        <f aca="false">FIXTURE!G57</f>
        <v>Hungary</v>
      </c>
      <c r="G59" s="117" t="n">
        <f aca="false">FIXTURE!E57</f>
        <v>0</v>
      </c>
      <c r="H59" s="117" t="n">
        <f aca="false">FIXTURE!F57</f>
        <v>0</v>
      </c>
      <c r="I59" s="118" t="str">
        <f aca="false">IF(G59="","—",IF(G59&gt;H59,"Home Win",IF(G59&lt;H59,"Away Win","Draw")))</f>
        <v>—</v>
      </c>
      <c r="J59" s="28" t="str">
        <f aca="false">IF(OR(D59="",E59="",G59="",H59=""),"",IF(AND(D59=G59,E59=H59),3,IF(OR(AND(D59&gt;E59,G59&gt;H59),AND(D59&lt;E59,G59&lt;H59),AND(D59=E59,G59=H59)),1,0)))</f>
        <v/>
      </c>
      <c r="K59" s="3"/>
      <c r="L59" s="3"/>
      <c r="M59" s="3"/>
      <c r="N59" s="3"/>
    </row>
    <row r="60" customFormat="false" ht="16.5" hidden="false" customHeight="true" outlineLevel="0" collapsed="false">
      <c r="A60" s="32" t="n">
        <f aca="false">FIXTURE!A58</f>
        <v>56</v>
      </c>
      <c r="B60" s="33" t="n">
        <f aca="false">FIXTURE!B58</f>
        <v>46187</v>
      </c>
      <c r="C60" s="34" t="str">
        <f aca="false">FIXTURE!D58</f>
        <v>Qatar</v>
      </c>
      <c r="D60" s="25"/>
      <c r="E60" s="25"/>
      <c r="F60" s="34" t="str">
        <f aca="false">FIXTURE!G58</f>
        <v>South Africa</v>
      </c>
      <c r="G60" s="117" t="n">
        <f aca="false">FIXTURE!E58</f>
        <v>0</v>
      </c>
      <c r="H60" s="117" t="n">
        <f aca="false">FIXTURE!F58</f>
        <v>0</v>
      </c>
      <c r="I60" s="119" t="str">
        <f aca="false">IF(G60="","—",IF(G60&gt;H60,"Home Win",IF(G60&lt;H60,"Away Win","Draw")))</f>
        <v>—</v>
      </c>
      <c r="J60" s="120" t="str">
        <f aca="false">IF(OR(D60="",E60="",G60="",H60=""),"",IF(AND(D60=G60,E60=H60),3,IF(OR(AND(D60&gt;E60,G60&gt;H60),AND(D60&lt;E60,G60&lt;H60),AND(D60=E60,G60=H60)),1,0)))</f>
        <v/>
      </c>
      <c r="K60" s="3"/>
      <c r="L60" s="3"/>
      <c r="M60" s="3"/>
      <c r="N60" s="3"/>
    </row>
    <row r="61" customFormat="false" ht="16.5" hidden="false" customHeight="true" outlineLevel="0" collapsed="false">
      <c r="A61" s="22" t="n">
        <f aca="false">FIXTURE!A59</f>
        <v>57</v>
      </c>
      <c r="B61" s="23" t="n">
        <f aca="false">FIXTURE!B59</f>
        <v>46193</v>
      </c>
      <c r="C61" s="24" t="str">
        <f aca="false">FIXTURE!D59</f>
        <v>Scotland</v>
      </c>
      <c r="D61" s="25"/>
      <c r="E61" s="25"/>
      <c r="F61" s="24" t="str">
        <f aca="false">FIXTURE!G59</f>
        <v>Qatar</v>
      </c>
      <c r="G61" s="117" t="n">
        <f aca="false">FIXTURE!E59</f>
        <v>0</v>
      </c>
      <c r="H61" s="117" t="n">
        <f aca="false">FIXTURE!F59</f>
        <v>0</v>
      </c>
      <c r="I61" s="118" t="str">
        <f aca="false">IF(G61="","—",IF(G61&gt;H61,"Home Win",IF(G61&lt;H61,"Away Win","Draw")))</f>
        <v>—</v>
      </c>
      <c r="J61" s="28" t="str">
        <f aca="false">IF(OR(D61="",E61="",G61="",H61=""),"",IF(AND(D61=G61,E61=H61),3,IF(OR(AND(D61&gt;E61,G61&gt;H61),AND(D61&lt;E61,G61&lt;H61),AND(D61=E61,G61=H61)),1,0)))</f>
        <v/>
      </c>
      <c r="K61" s="3"/>
      <c r="L61" s="3"/>
      <c r="M61" s="3"/>
      <c r="N61" s="3"/>
    </row>
    <row r="62" customFormat="false" ht="16.5" hidden="false" customHeight="true" outlineLevel="0" collapsed="false">
      <c r="A62" s="32" t="n">
        <f aca="false">FIXTURE!A60</f>
        <v>58</v>
      </c>
      <c r="B62" s="33" t="n">
        <f aca="false">FIXTURE!B60</f>
        <v>46193</v>
      </c>
      <c r="C62" s="34" t="str">
        <f aca="false">FIXTURE!D60</f>
        <v>Hungary</v>
      </c>
      <c r="D62" s="25"/>
      <c r="E62" s="25"/>
      <c r="F62" s="34" t="str">
        <f aca="false">FIXTURE!G60</f>
        <v>South Africa</v>
      </c>
      <c r="G62" s="117" t="n">
        <f aca="false">FIXTURE!E60</f>
        <v>0</v>
      </c>
      <c r="H62" s="117" t="n">
        <f aca="false">FIXTURE!F60</f>
        <v>0</v>
      </c>
      <c r="I62" s="119" t="str">
        <f aca="false">IF(G62="","—",IF(G62&gt;H62,"Home Win",IF(G62&lt;H62,"Away Win","Draw")))</f>
        <v>—</v>
      </c>
      <c r="J62" s="120" t="str">
        <f aca="false">IF(OR(D62="",E62="",G62="",H62=""),"",IF(AND(D62=G62,E62=H62),3,IF(OR(AND(D62&gt;E62,G62&gt;H62),AND(D62&lt;E62,G62&lt;H62),AND(D62=E62,G62=H62)),1,0)))</f>
        <v/>
      </c>
      <c r="K62" s="3"/>
      <c r="L62" s="3"/>
      <c r="M62" s="3"/>
      <c r="N62" s="3"/>
    </row>
    <row r="63" customFormat="false" ht="16.5" hidden="false" customHeight="true" outlineLevel="0" collapsed="false">
      <c r="A63" s="22" t="n">
        <f aca="false">FIXTURE!A61</f>
        <v>59</v>
      </c>
      <c r="B63" s="23" t="n">
        <f aca="false">FIXTURE!B61</f>
        <v>46199</v>
      </c>
      <c r="C63" s="24" t="str">
        <f aca="false">FIXTURE!D61</f>
        <v>Scotland</v>
      </c>
      <c r="D63" s="25"/>
      <c r="E63" s="25"/>
      <c r="F63" s="24" t="str">
        <f aca="false">FIXTURE!G61</f>
        <v>South Africa</v>
      </c>
      <c r="G63" s="117" t="n">
        <f aca="false">FIXTURE!E61</f>
        <v>0</v>
      </c>
      <c r="H63" s="117" t="n">
        <f aca="false">FIXTURE!F61</f>
        <v>0</v>
      </c>
      <c r="I63" s="118" t="str">
        <f aca="false">IF(G63="","—",IF(G63&gt;H63,"Home Win",IF(G63&lt;H63,"Away Win","Draw")))</f>
        <v>—</v>
      </c>
      <c r="J63" s="28" t="str">
        <f aca="false">IF(OR(D63="",E63="",G63="",H63=""),"",IF(AND(D63=G63,E63=H63),3,IF(OR(AND(D63&gt;E63,G63&gt;H63),AND(D63&lt;E63,G63&lt;H63),AND(D63=E63,G63=H63)),1,0)))</f>
        <v/>
      </c>
      <c r="K63" s="3"/>
      <c r="L63" s="3"/>
      <c r="M63" s="3"/>
      <c r="N63" s="3"/>
    </row>
    <row r="64" customFormat="false" ht="16.5" hidden="false" customHeight="true" outlineLevel="0" collapsed="false">
      <c r="A64" s="32" t="n">
        <f aca="false">FIXTURE!A62</f>
        <v>60</v>
      </c>
      <c r="B64" s="33" t="n">
        <f aca="false">FIXTURE!B62</f>
        <v>46199</v>
      </c>
      <c r="C64" s="34" t="str">
        <f aca="false">FIXTURE!D62</f>
        <v>Hungary</v>
      </c>
      <c r="D64" s="25"/>
      <c r="E64" s="25"/>
      <c r="F64" s="34" t="str">
        <f aca="false">FIXTURE!G62</f>
        <v>Qatar</v>
      </c>
      <c r="G64" s="117" t="n">
        <f aca="false">FIXTURE!E62</f>
        <v>0</v>
      </c>
      <c r="H64" s="117" t="n">
        <f aca="false">FIXTURE!F62</f>
        <v>0</v>
      </c>
      <c r="I64" s="119" t="str">
        <f aca="false">IF(G64="","—",IF(G64&gt;H64,"Home Win",IF(G64&lt;H64,"Away Win","Draw")))</f>
        <v>—</v>
      </c>
      <c r="J64" s="120" t="str">
        <f aca="false">IF(OR(D64="",E64="",G64="",H64=""),"",IF(AND(D64=G64,E64=H64),3,IF(OR(AND(D64&gt;E64,G64&gt;H64),AND(D64&lt;E64,G64&lt;H64),AND(D64=E64,G64=H64)),1,0)))</f>
        <v/>
      </c>
      <c r="K64" s="3"/>
      <c r="L64" s="3"/>
      <c r="M64" s="3"/>
      <c r="N64" s="3"/>
    </row>
    <row r="65" customFormat="false" ht="16.5" hidden="false" customHeight="true" outlineLevel="0" collapsed="false">
      <c r="A65" s="22" t="n">
        <f aca="false">FIXTURE!A63</f>
        <v>61</v>
      </c>
      <c r="B65" s="23" t="n">
        <f aca="false">FIXTURE!B63</f>
        <v>46188</v>
      </c>
      <c r="C65" s="24" t="str">
        <f aca="false">FIXTURE!D63</f>
        <v>Wales</v>
      </c>
      <c r="D65" s="25"/>
      <c r="E65" s="25"/>
      <c r="F65" s="24" t="str">
        <f aca="false">FIXTURE!G63</f>
        <v>Czech Republic</v>
      </c>
      <c r="G65" s="117" t="n">
        <f aca="false">FIXTURE!E63</f>
        <v>0</v>
      </c>
      <c r="H65" s="117" t="n">
        <f aca="false">FIXTURE!F63</f>
        <v>0</v>
      </c>
      <c r="I65" s="118" t="str">
        <f aca="false">IF(G65="","—",IF(G65&gt;H65,"Home Win",IF(G65&lt;H65,"Away Win","Draw")))</f>
        <v>—</v>
      </c>
      <c r="J65" s="28" t="str">
        <f aca="false">IF(OR(D65="",E65="",G65="",H65=""),"",IF(AND(D65=G65,E65=H65),3,IF(OR(AND(D65&gt;E65,G65&gt;H65),AND(D65&lt;E65,G65&lt;H65),AND(D65=E65,G65=H65)),1,0)))</f>
        <v/>
      </c>
      <c r="K65" s="3"/>
      <c r="L65" s="3"/>
      <c r="M65" s="3"/>
      <c r="N65" s="3"/>
    </row>
    <row r="66" customFormat="false" ht="16.5" hidden="false" customHeight="true" outlineLevel="0" collapsed="false">
      <c r="A66" s="32" t="n">
        <f aca="false">FIXTURE!A64</f>
        <v>62</v>
      </c>
      <c r="B66" s="33" t="n">
        <f aca="false">FIXTURE!B64</f>
        <v>46188</v>
      </c>
      <c r="C66" s="34" t="str">
        <f aca="false">FIXTURE!D64</f>
        <v>Jamaica</v>
      </c>
      <c r="D66" s="25"/>
      <c r="E66" s="25"/>
      <c r="F66" s="34" t="str">
        <f aca="false">FIXTURE!G64</f>
        <v>Algeria</v>
      </c>
      <c r="G66" s="117" t="n">
        <f aca="false">FIXTURE!E64</f>
        <v>0</v>
      </c>
      <c r="H66" s="117" t="n">
        <f aca="false">FIXTURE!F64</f>
        <v>0</v>
      </c>
      <c r="I66" s="119" t="str">
        <f aca="false">IF(G66="","—",IF(G66&gt;H66,"Home Win",IF(G66&lt;H66,"Away Win","Draw")))</f>
        <v>—</v>
      </c>
      <c r="J66" s="120" t="str">
        <f aca="false">IF(OR(D66="",E66="",G66="",H66=""),"",IF(AND(D66=G66,E66=H66),3,IF(OR(AND(D66&gt;E66,G66&gt;H66),AND(D66&lt;E66,G66&lt;H66),AND(D66=E66,G66=H66)),1,0)))</f>
        <v/>
      </c>
      <c r="K66" s="3"/>
      <c r="L66" s="3"/>
      <c r="M66" s="3"/>
      <c r="N66" s="3"/>
    </row>
    <row r="67" customFormat="false" ht="16.5" hidden="false" customHeight="true" outlineLevel="0" collapsed="false">
      <c r="A67" s="22" t="n">
        <f aca="false">FIXTURE!A65</f>
        <v>63</v>
      </c>
      <c r="B67" s="23" t="n">
        <f aca="false">FIXTURE!B65</f>
        <v>46194</v>
      </c>
      <c r="C67" s="24" t="str">
        <f aca="false">FIXTURE!D65</f>
        <v>Wales</v>
      </c>
      <c r="D67" s="25"/>
      <c r="E67" s="25"/>
      <c r="F67" s="24" t="str">
        <f aca="false">FIXTURE!G65</f>
        <v>Jamaica</v>
      </c>
      <c r="G67" s="117" t="n">
        <f aca="false">FIXTURE!E65</f>
        <v>0</v>
      </c>
      <c r="H67" s="117" t="n">
        <f aca="false">FIXTURE!F65</f>
        <v>0</v>
      </c>
      <c r="I67" s="118" t="str">
        <f aca="false">IF(G67="","—",IF(G67&gt;H67,"Home Win",IF(G67&lt;H67,"Away Win","Draw")))</f>
        <v>—</v>
      </c>
      <c r="J67" s="28" t="str">
        <f aca="false">IF(OR(D67="",E67="",G67="",H67=""),"",IF(AND(D67=G67,E67=H67),3,IF(OR(AND(D67&gt;E67,G67&gt;H67),AND(D67&lt;E67,G67&lt;H67),AND(D67=E67,G67=H67)),1,0)))</f>
        <v/>
      </c>
      <c r="K67" s="3"/>
      <c r="L67" s="3"/>
      <c r="M67" s="3"/>
      <c r="N67" s="3"/>
    </row>
    <row r="68" customFormat="false" ht="16.5" hidden="false" customHeight="true" outlineLevel="0" collapsed="false">
      <c r="A68" s="32" t="n">
        <f aca="false">FIXTURE!A66</f>
        <v>64</v>
      </c>
      <c r="B68" s="33" t="n">
        <f aca="false">FIXTURE!B66</f>
        <v>46194</v>
      </c>
      <c r="C68" s="34" t="str">
        <f aca="false">FIXTURE!D66</f>
        <v>Czech Republic</v>
      </c>
      <c r="D68" s="25"/>
      <c r="E68" s="25"/>
      <c r="F68" s="34" t="str">
        <f aca="false">FIXTURE!G66</f>
        <v>Algeria</v>
      </c>
      <c r="G68" s="117" t="n">
        <f aca="false">FIXTURE!E66</f>
        <v>0</v>
      </c>
      <c r="H68" s="117" t="n">
        <f aca="false">FIXTURE!F66</f>
        <v>0</v>
      </c>
      <c r="I68" s="119" t="str">
        <f aca="false">IF(G68="","—",IF(G68&gt;H68,"Home Win",IF(G68&lt;H68,"Away Win","Draw")))</f>
        <v>—</v>
      </c>
      <c r="J68" s="120" t="str">
        <f aca="false">IF(OR(D68="",E68="",G68="",H68=""),"",IF(AND(D68=G68,E68=H68),3,IF(OR(AND(D68&gt;E68,G68&gt;H68),AND(D68&lt;E68,G68&lt;H68),AND(D68=E68,G68=H68)),1,0)))</f>
        <v/>
      </c>
      <c r="K68" s="3"/>
      <c r="L68" s="3"/>
      <c r="M68" s="3"/>
      <c r="N68" s="3"/>
    </row>
    <row r="69" customFormat="false" ht="16.5" hidden="false" customHeight="true" outlineLevel="0" collapsed="false">
      <c r="A69" s="22" t="n">
        <f aca="false">FIXTURE!A67</f>
        <v>65</v>
      </c>
      <c r="B69" s="23" t="n">
        <f aca="false">FIXTURE!B67</f>
        <v>46200</v>
      </c>
      <c r="C69" s="24" t="str">
        <f aca="false">FIXTURE!D67</f>
        <v>Wales</v>
      </c>
      <c r="D69" s="25"/>
      <c r="E69" s="25"/>
      <c r="F69" s="24" t="str">
        <f aca="false">FIXTURE!G67</f>
        <v>Algeria</v>
      </c>
      <c r="G69" s="117" t="n">
        <f aca="false">FIXTURE!E67</f>
        <v>0</v>
      </c>
      <c r="H69" s="117" t="n">
        <f aca="false">FIXTURE!F67</f>
        <v>0</v>
      </c>
      <c r="I69" s="118" t="str">
        <f aca="false">IF(G69="","—",IF(G69&gt;H69,"Home Win",IF(G69&lt;H69,"Away Win","Draw")))</f>
        <v>—</v>
      </c>
      <c r="J69" s="28" t="str">
        <f aca="false">IF(OR(D69="",E69="",G69="",H69=""),"",IF(AND(D69=G69,E69=H69),3,IF(OR(AND(D69&gt;E69,G69&gt;H69),AND(D69&lt;E69,G69&lt;H69),AND(D69=E69,G69=H69)),1,0)))</f>
        <v/>
      </c>
      <c r="K69" s="3"/>
      <c r="L69" s="3"/>
      <c r="M69" s="3"/>
      <c r="N69" s="3"/>
    </row>
    <row r="70" customFormat="false" ht="16.5" hidden="false" customHeight="true" outlineLevel="0" collapsed="false">
      <c r="A70" s="32" t="n">
        <f aca="false">FIXTURE!A68</f>
        <v>66</v>
      </c>
      <c r="B70" s="33" t="n">
        <f aca="false">FIXTURE!B68</f>
        <v>46200</v>
      </c>
      <c r="C70" s="34" t="str">
        <f aca="false">FIXTURE!D68</f>
        <v>Czech Republic</v>
      </c>
      <c r="D70" s="25"/>
      <c r="E70" s="25"/>
      <c r="F70" s="34" t="str">
        <f aca="false">FIXTURE!G68</f>
        <v>Jamaica</v>
      </c>
      <c r="G70" s="117" t="n">
        <f aca="false">FIXTURE!E68</f>
        <v>0</v>
      </c>
      <c r="H70" s="117" t="n">
        <f aca="false">FIXTURE!F68</f>
        <v>0</v>
      </c>
      <c r="I70" s="119" t="str">
        <f aca="false">IF(G70="","—",IF(G70&gt;H70,"Home Win",IF(G70&lt;H70,"Away Win","Draw")))</f>
        <v>—</v>
      </c>
      <c r="J70" s="120" t="str">
        <f aca="false">IF(OR(D70="",E70="",G70="",H70=""),"",IF(AND(D70=G70,E70=H70),3,IF(OR(AND(D70&gt;E70,G70&gt;H70),AND(D70&lt;E70,G70&lt;H70),AND(D70=E70,G70=H70)),1,0)))</f>
        <v/>
      </c>
      <c r="K70" s="3"/>
      <c r="L70" s="3"/>
      <c r="M70" s="3"/>
      <c r="N70" s="3"/>
    </row>
    <row r="71" customFormat="false" ht="16.5" hidden="false" customHeight="true" outlineLevel="0" collapsed="false">
      <c r="A71" s="22" t="n">
        <f aca="false">FIXTURE!A69</f>
        <v>67</v>
      </c>
      <c r="B71" s="23" t="n">
        <f aca="false">FIXTURE!B69</f>
        <v>46189</v>
      </c>
      <c r="C71" s="24" t="str">
        <f aca="false">FIXTURE!D69</f>
        <v>Ukraine</v>
      </c>
      <c r="D71" s="25"/>
      <c r="E71" s="25"/>
      <c r="F71" s="24" t="str">
        <f aca="false">FIXTURE!G69</f>
        <v>Greece</v>
      </c>
      <c r="G71" s="117" t="n">
        <f aca="false">FIXTURE!E69</f>
        <v>0</v>
      </c>
      <c r="H71" s="117" t="n">
        <f aca="false">FIXTURE!F69</f>
        <v>0</v>
      </c>
      <c r="I71" s="118" t="str">
        <f aca="false">IF(G71="","—",IF(G71&gt;H71,"Home Win",IF(G71&lt;H71,"Away Win","Draw")))</f>
        <v>—</v>
      </c>
      <c r="J71" s="28" t="str">
        <f aca="false">IF(OR(D71="",E71="",G71="",H71=""),"",IF(AND(D71=G71,E71=H71),3,IF(OR(AND(D71&gt;E71,G71&gt;H71),AND(D71&lt;E71,G71&lt;H71),AND(D71=E71,G71=H71)),1,0)))</f>
        <v/>
      </c>
      <c r="K71" s="3"/>
      <c r="L71" s="3"/>
      <c r="M71" s="3"/>
      <c r="N71" s="3"/>
    </row>
    <row r="72" customFormat="false" ht="16.5" hidden="false" customHeight="true" outlineLevel="0" collapsed="false">
      <c r="A72" s="32" t="n">
        <f aca="false">FIXTURE!A70</f>
        <v>68</v>
      </c>
      <c r="B72" s="33" t="n">
        <f aca="false">FIXTURE!B70</f>
        <v>46189</v>
      </c>
      <c r="C72" s="34" t="str">
        <f aca="false">FIXTURE!D70</f>
        <v>Honduras</v>
      </c>
      <c r="D72" s="25"/>
      <c r="E72" s="25"/>
      <c r="F72" s="34" t="str">
        <f aca="false">FIXTURE!G70</f>
        <v>Egypt</v>
      </c>
      <c r="G72" s="117" t="n">
        <f aca="false">FIXTURE!E70</f>
        <v>0</v>
      </c>
      <c r="H72" s="117" t="n">
        <f aca="false">FIXTURE!F70</f>
        <v>0</v>
      </c>
      <c r="I72" s="119" t="str">
        <f aca="false">IF(G72="","—",IF(G72&gt;H72,"Home Win",IF(G72&lt;H72,"Away Win","Draw")))</f>
        <v>—</v>
      </c>
      <c r="J72" s="120" t="str">
        <f aca="false">IF(OR(D72="",E72="",G72="",H72=""),"",IF(AND(D72=G72,E72=H72),3,IF(OR(AND(D72&gt;E72,G72&gt;H72),AND(D72&lt;E72,G72&lt;H72),AND(D72=E72,G72=H72)),1,0)))</f>
        <v/>
      </c>
      <c r="K72" s="3"/>
      <c r="L72" s="3"/>
      <c r="M72" s="3"/>
      <c r="N72" s="3"/>
    </row>
    <row r="73" customFormat="false" ht="16.5" hidden="false" customHeight="true" outlineLevel="0" collapsed="false">
      <c r="A73" s="22" t="n">
        <f aca="false">FIXTURE!A71</f>
        <v>69</v>
      </c>
      <c r="B73" s="23" t="n">
        <f aca="false">FIXTURE!B71</f>
        <v>46195</v>
      </c>
      <c r="C73" s="24" t="str">
        <f aca="false">FIXTURE!D71</f>
        <v>Ukraine</v>
      </c>
      <c r="D73" s="25"/>
      <c r="E73" s="25"/>
      <c r="F73" s="24" t="str">
        <f aca="false">FIXTURE!G71</f>
        <v>Honduras</v>
      </c>
      <c r="G73" s="117" t="n">
        <f aca="false">FIXTURE!E71</f>
        <v>0</v>
      </c>
      <c r="H73" s="117" t="n">
        <f aca="false">FIXTURE!F71</f>
        <v>0</v>
      </c>
      <c r="I73" s="118" t="str">
        <f aca="false">IF(G73="","—",IF(G73&gt;H73,"Home Win",IF(G73&lt;H73,"Away Win","Draw")))</f>
        <v>—</v>
      </c>
      <c r="J73" s="28" t="str">
        <f aca="false">IF(OR(D73="",E73="",G73="",H73=""),"",IF(AND(D73=G73,E73=H73),3,IF(OR(AND(D73&gt;E73,G73&gt;H73),AND(D73&lt;E73,G73&lt;H73),AND(D73=E73,G73=H73)),1,0)))</f>
        <v/>
      </c>
      <c r="K73" s="3"/>
      <c r="L73" s="3"/>
      <c r="M73" s="3"/>
      <c r="N73" s="3"/>
    </row>
    <row r="74" customFormat="false" ht="16.5" hidden="false" customHeight="true" outlineLevel="0" collapsed="false">
      <c r="A74" s="32" t="n">
        <f aca="false">FIXTURE!A72</f>
        <v>70</v>
      </c>
      <c r="B74" s="33" t="n">
        <f aca="false">FIXTURE!B72</f>
        <v>46195</v>
      </c>
      <c r="C74" s="34" t="str">
        <f aca="false">FIXTURE!D72</f>
        <v>Greece</v>
      </c>
      <c r="D74" s="25"/>
      <c r="E74" s="25"/>
      <c r="F74" s="34" t="str">
        <f aca="false">FIXTURE!G72</f>
        <v>Egypt</v>
      </c>
      <c r="G74" s="117" t="n">
        <f aca="false">FIXTURE!E72</f>
        <v>0</v>
      </c>
      <c r="H74" s="117" t="n">
        <f aca="false">FIXTURE!F72</f>
        <v>0</v>
      </c>
      <c r="I74" s="119" t="str">
        <f aca="false">IF(G74="","—",IF(G74&gt;H74,"Home Win",IF(G74&lt;H74,"Away Win","Draw")))</f>
        <v>—</v>
      </c>
      <c r="J74" s="120" t="str">
        <f aca="false">IF(OR(D74="",E74="",G74="",H74=""),"",IF(AND(D74=G74,E74=H74),3,IF(OR(AND(D74&gt;E74,G74&gt;H74),AND(D74&lt;E74,G74&lt;H74),AND(D74=E74,G74=H74)),1,0)))</f>
        <v/>
      </c>
      <c r="K74" s="3"/>
      <c r="L74" s="3"/>
      <c r="M74" s="3"/>
      <c r="N74" s="3"/>
    </row>
    <row r="75" customFormat="false" ht="16.5" hidden="false" customHeight="true" outlineLevel="0" collapsed="false">
      <c r="A75" s="22" t="n">
        <f aca="false">FIXTURE!A73</f>
        <v>71</v>
      </c>
      <c r="B75" s="23" t="n">
        <f aca="false">FIXTURE!B73</f>
        <v>46201</v>
      </c>
      <c r="C75" s="24" t="str">
        <f aca="false">FIXTURE!D73</f>
        <v>Ukraine</v>
      </c>
      <c r="D75" s="25"/>
      <c r="E75" s="25"/>
      <c r="F75" s="24" t="str">
        <f aca="false">FIXTURE!G73</f>
        <v>Egypt</v>
      </c>
      <c r="G75" s="117" t="n">
        <f aca="false">FIXTURE!E73</f>
        <v>0</v>
      </c>
      <c r="H75" s="117" t="n">
        <f aca="false">FIXTURE!F73</f>
        <v>0</v>
      </c>
      <c r="I75" s="118" t="str">
        <f aca="false">IF(G75="","—",IF(G75&gt;H75,"Home Win",IF(G75&lt;H75,"Away Win","Draw")))</f>
        <v>—</v>
      </c>
      <c r="J75" s="28" t="str">
        <f aca="false">IF(OR(D75="",E75="",G75="",H75=""),"",IF(AND(D75=G75,E75=H75),3,IF(OR(AND(D75&gt;E75,G75&gt;H75),AND(D75&lt;E75,G75&lt;H75),AND(D75=E75,G75=H75)),1,0)))</f>
        <v/>
      </c>
      <c r="K75" s="3"/>
      <c r="L75" s="3"/>
      <c r="M75" s="3"/>
      <c r="N75" s="3"/>
    </row>
    <row r="76" customFormat="false" ht="16.5" hidden="false" customHeight="true" outlineLevel="0" collapsed="false">
      <c r="A76" s="32" t="n">
        <f aca="false">FIXTURE!A74</f>
        <v>72</v>
      </c>
      <c r="B76" s="33" t="n">
        <f aca="false">FIXTURE!B74</f>
        <v>46201</v>
      </c>
      <c r="C76" s="34" t="str">
        <f aca="false">FIXTURE!D74</f>
        <v>Greece</v>
      </c>
      <c r="D76" s="25"/>
      <c r="E76" s="25"/>
      <c r="F76" s="34" t="str">
        <f aca="false">FIXTURE!G74</f>
        <v>Honduras</v>
      </c>
      <c r="G76" s="117" t="n">
        <f aca="false">FIXTURE!E74</f>
        <v>0</v>
      </c>
      <c r="H76" s="117" t="n">
        <f aca="false">FIXTURE!F74</f>
        <v>0</v>
      </c>
      <c r="I76" s="119" t="str">
        <f aca="false">IF(G76="","—",IF(G76&gt;H76,"Home Win",IF(G76&lt;H76,"Away Win","Draw")))</f>
        <v>—</v>
      </c>
      <c r="J76" s="120" t="str">
        <f aca="false">IF(OR(D76="",E76="",G76="",H76=""),"",IF(AND(D76=G76,E76=H76),3,IF(OR(AND(D76&gt;E76,G76&gt;H76),AND(D76&lt;E76,G76&lt;H76),AND(D76=E76,G76=H76)),1,0)))</f>
        <v/>
      </c>
      <c r="K76" s="3"/>
      <c r="L76" s="3"/>
      <c r="M76" s="3"/>
      <c r="N76" s="3"/>
    </row>
    <row r="77" customFormat="false" ht="15" hidden="false" customHeight="fals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customFormat="false" ht="24" hidden="false" customHeight="true" outlineLevel="0" collapsed="false">
      <c r="A78" s="18" t="s">
        <v>357</v>
      </c>
      <c r="B78" s="18"/>
      <c r="C78" s="18"/>
      <c r="D78" s="18"/>
      <c r="E78" s="18"/>
      <c r="F78" s="18"/>
      <c r="G78" s="18"/>
      <c r="H78" s="18"/>
      <c r="I78" s="18"/>
      <c r="J78" s="121" t="n">
        <f aca="false">IFERROR(SUM(J5:J76),0)</f>
        <v>0</v>
      </c>
      <c r="K78" s="3"/>
      <c r="L78" s="3"/>
      <c r="M78" s="3"/>
      <c r="N78" s="3"/>
    </row>
    <row r="79" customFormat="false" ht="15" hidden="false" customHeight="fals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customFormat="false" ht="15" hidden="false" customHeight="fals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customFormat="false" ht="15" hidden="false" customHeight="fals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customFormat="false" ht="15" hidden="false" customHeight="fals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customFormat="false" ht="15" hidden="false" customHeight="fals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customFormat="false" ht="15" hidden="false" customHeight="fals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customFormat="false" ht="15" hidden="false" customHeight="fals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customFormat="false" ht="15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customFormat="false" ht="15" hidden="false" customHeight="fals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customFormat="false" ht="15" hidden="false" customHeight="fals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customFormat="false" ht="15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customFormat="false" ht="1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customFormat="false" ht="1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customFormat="false" ht="1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customFormat="false" ht="1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customFormat="false" ht="1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customFormat="false" ht="1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customFormat="false" ht="15" hidden="false" customHeight="fals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customFormat="false" ht="15" hidden="false" customHeight="fals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customFormat="false" ht="15" hidden="false" customHeight="fals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customFormat="false" ht="1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customFormat="false" ht="15" hidden="false" customHeight="fals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customFormat="false" ht="1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customFormat="false" ht="15" hidden="false" customHeight="fals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customFormat="false" ht="15" hidden="false" customHeight="fals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customFormat="false" ht="15" hidden="false" customHeight="fals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customFormat="false" ht="15" hidden="false" customHeight="fals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customFormat="false" ht="15" hidden="false" customHeight="fals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customFormat="false" ht="15" hidden="false" customHeight="fals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customFormat="false" ht="15" hidden="false" customHeight="fals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customFormat="false" ht="15" hidden="false" customHeight="fals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customFormat="false" ht="15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customFormat="false" ht="15" hidden="false" customHeight="fals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customFormat="false" ht="15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customFormat="false" ht="1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customFormat="false" ht="1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customFormat="false" ht="1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customFormat="false" ht="1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customFormat="false" ht="1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customFormat="false" ht="1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customFormat="false" ht="1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customFormat="false" ht="1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</sheetData>
  <mergeCells count="4">
    <mergeCell ref="A1:N1"/>
    <mergeCell ref="A2:N2"/>
    <mergeCell ref="A3:C3"/>
    <mergeCell ref="A78:I7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I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0"/>
    <col collapsed="false" customWidth="true" hidden="false" outlineLevel="0" max="3" min="3" style="0" width="12"/>
    <col collapsed="false" customWidth="true" hidden="false" outlineLevel="0" max="4" min="4" style="0" width="6"/>
    <col collapsed="false" customWidth="true" hidden="false" outlineLevel="0" max="8" min="5" style="0" width="7"/>
    <col collapsed="false" customWidth="true" hidden="false" outlineLevel="0" max="9" min="9" style="0" width="20"/>
  </cols>
  <sheetData>
    <row r="1" customFormat="false" ht="27.75" hidden="false" customHeight="true" outlineLevel="0" collapsed="false">
      <c r="A1" s="122" t="s">
        <v>358</v>
      </c>
      <c r="B1" s="122"/>
      <c r="C1" s="122"/>
      <c r="D1" s="122"/>
      <c r="E1" s="122"/>
      <c r="F1" s="122"/>
      <c r="G1" s="122"/>
      <c r="H1" s="122"/>
      <c r="I1" s="122"/>
    </row>
    <row r="2" customFormat="false" ht="18" hidden="false" customHeight="true" outlineLevel="0" collapsed="false">
      <c r="A2" s="123" t="s">
        <v>344</v>
      </c>
      <c r="B2" s="123" t="s">
        <v>359</v>
      </c>
      <c r="C2" s="123" t="s">
        <v>203</v>
      </c>
      <c r="D2" s="123" t="s">
        <v>20</v>
      </c>
      <c r="E2" s="123" t="s">
        <v>360</v>
      </c>
      <c r="F2" s="123" t="s">
        <v>361</v>
      </c>
      <c r="G2" s="123" t="s">
        <v>362</v>
      </c>
      <c r="H2" s="123" t="s">
        <v>363</v>
      </c>
      <c r="I2" s="123" t="s">
        <v>364</v>
      </c>
    </row>
    <row r="3" customFormat="false" ht="18" hidden="false" customHeight="true" outlineLevel="0" collapsed="false">
      <c r="A3" s="124" t="n">
        <v>1</v>
      </c>
      <c r="B3" s="125" t="s">
        <v>365</v>
      </c>
      <c r="C3" s="65" t="s">
        <v>45</v>
      </c>
      <c r="D3" s="126" t="s">
        <v>171</v>
      </c>
      <c r="E3" s="113" t="n">
        <v>0</v>
      </c>
      <c r="F3" s="127" t="n">
        <v>0</v>
      </c>
      <c r="G3" s="128" t="n">
        <v>0</v>
      </c>
      <c r="H3" s="129" t="n">
        <f aca="false">E3+F3</f>
        <v>0</v>
      </c>
      <c r="I3" s="130"/>
    </row>
    <row r="4" customFormat="false" ht="18" hidden="false" customHeight="true" outlineLevel="0" collapsed="false">
      <c r="A4" s="124" t="n">
        <v>2</v>
      </c>
      <c r="B4" s="131" t="s">
        <v>366</v>
      </c>
      <c r="C4" s="69" t="s">
        <v>61</v>
      </c>
      <c r="D4" s="132" t="s">
        <v>190</v>
      </c>
      <c r="E4" s="113" t="n">
        <v>0</v>
      </c>
      <c r="F4" s="127" t="n">
        <v>0</v>
      </c>
      <c r="G4" s="128" t="n">
        <v>0</v>
      </c>
      <c r="H4" s="133" t="n">
        <f aca="false">E4+F4</f>
        <v>0</v>
      </c>
      <c r="I4" s="134"/>
    </row>
    <row r="5" customFormat="false" ht="18" hidden="false" customHeight="true" outlineLevel="0" collapsed="false">
      <c r="A5" s="124" t="n">
        <v>3</v>
      </c>
      <c r="B5" s="125" t="s">
        <v>367</v>
      </c>
      <c r="C5" s="65" t="s">
        <v>47</v>
      </c>
      <c r="D5" s="126" t="s">
        <v>181</v>
      </c>
      <c r="E5" s="113" t="n">
        <v>0</v>
      </c>
      <c r="F5" s="127" t="n">
        <v>0</v>
      </c>
      <c r="G5" s="128" t="n">
        <v>0</v>
      </c>
      <c r="H5" s="129" t="n">
        <f aca="false">E5+F5</f>
        <v>0</v>
      </c>
      <c r="I5" s="130"/>
    </row>
    <row r="6" customFormat="false" ht="18" hidden="false" customHeight="true" outlineLevel="0" collapsed="false">
      <c r="A6" s="124" t="n">
        <v>4</v>
      </c>
      <c r="B6" s="131" t="s">
        <v>368</v>
      </c>
      <c r="C6" s="69" t="s">
        <v>369</v>
      </c>
      <c r="D6" s="132" t="s">
        <v>370</v>
      </c>
      <c r="E6" s="113" t="n">
        <v>0</v>
      </c>
      <c r="F6" s="127" t="n">
        <v>0</v>
      </c>
      <c r="G6" s="128" t="n">
        <v>0</v>
      </c>
      <c r="H6" s="133" t="n">
        <f aca="false">E6+F6</f>
        <v>0</v>
      </c>
      <c r="I6" s="134"/>
    </row>
    <row r="7" customFormat="false" ht="18" hidden="false" customHeight="true" outlineLevel="0" collapsed="false">
      <c r="A7" s="124" t="n">
        <v>5</v>
      </c>
      <c r="B7" s="125" t="s">
        <v>371</v>
      </c>
      <c r="C7" s="65" t="s">
        <v>55</v>
      </c>
      <c r="D7" s="126" t="s">
        <v>161</v>
      </c>
      <c r="E7" s="113" t="n">
        <v>0</v>
      </c>
      <c r="F7" s="127" t="n">
        <v>0</v>
      </c>
      <c r="G7" s="128" t="n">
        <v>0</v>
      </c>
      <c r="H7" s="129" t="n">
        <f aca="false">E7+F7</f>
        <v>0</v>
      </c>
      <c r="I7" s="130"/>
    </row>
    <row r="8" customFormat="false" ht="18" hidden="false" customHeight="true" outlineLevel="0" collapsed="false">
      <c r="A8" s="124" t="n">
        <v>6</v>
      </c>
      <c r="B8" s="131" t="s">
        <v>372</v>
      </c>
      <c r="C8" s="69" t="s">
        <v>59</v>
      </c>
      <c r="D8" s="132" t="s">
        <v>181</v>
      </c>
      <c r="E8" s="113" t="n">
        <v>0</v>
      </c>
      <c r="F8" s="127" t="n">
        <v>0</v>
      </c>
      <c r="G8" s="128" t="n">
        <v>0</v>
      </c>
      <c r="H8" s="133" t="n">
        <f aca="false">E8+F8</f>
        <v>0</v>
      </c>
      <c r="I8" s="134"/>
    </row>
    <row r="9" customFormat="false" ht="18" hidden="false" customHeight="true" outlineLevel="0" collapsed="false">
      <c r="A9" s="124" t="n">
        <v>7</v>
      </c>
      <c r="B9" s="125" t="s">
        <v>373</v>
      </c>
      <c r="C9" s="65" t="s">
        <v>49</v>
      </c>
      <c r="D9" s="126" t="s">
        <v>190</v>
      </c>
      <c r="E9" s="113" t="n">
        <v>0</v>
      </c>
      <c r="F9" s="127" t="n">
        <v>0</v>
      </c>
      <c r="G9" s="128" t="n">
        <v>0</v>
      </c>
      <c r="H9" s="129" t="n">
        <f aca="false">E9+F9</f>
        <v>0</v>
      </c>
      <c r="I9" s="130"/>
    </row>
    <row r="10" customFormat="false" ht="18" hidden="false" customHeight="true" outlineLevel="0" collapsed="false">
      <c r="A10" s="124" t="n">
        <v>8</v>
      </c>
      <c r="B10" s="131" t="s">
        <v>374</v>
      </c>
      <c r="C10" s="69" t="s">
        <v>49</v>
      </c>
      <c r="D10" s="132" t="s">
        <v>190</v>
      </c>
      <c r="E10" s="113" t="n">
        <v>0</v>
      </c>
      <c r="F10" s="127" t="n">
        <v>0</v>
      </c>
      <c r="G10" s="128" t="n">
        <v>0</v>
      </c>
      <c r="H10" s="133" t="n">
        <f aca="false">E10+F10</f>
        <v>0</v>
      </c>
      <c r="I10" s="134"/>
    </row>
    <row r="11" customFormat="false" ht="18" hidden="false" customHeight="true" outlineLevel="0" collapsed="false">
      <c r="A11" s="124" t="n">
        <v>9</v>
      </c>
      <c r="B11" s="125" t="s">
        <v>375</v>
      </c>
      <c r="C11" s="65" t="s">
        <v>59</v>
      </c>
      <c r="D11" s="126" t="s">
        <v>181</v>
      </c>
      <c r="E11" s="113" t="n">
        <v>0</v>
      </c>
      <c r="F11" s="127" t="n">
        <v>0</v>
      </c>
      <c r="G11" s="128" t="n">
        <v>0</v>
      </c>
      <c r="H11" s="129" t="n">
        <f aca="false">E11+F11</f>
        <v>0</v>
      </c>
      <c r="I11" s="130"/>
    </row>
    <row r="12" customFormat="false" ht="18" hidden="false" customHeight="true" outlineLevel="0" collapsed="false">
      <c r="A12" s="124" t="n">
        <v>10</v>
      </c>
      <c r="B12" s="131" t="s">
        <v>376</v>
      </c>
      <c r="C12" s="69" t="s">
        <v>49</v>
      </c>
      <c r="D12" s="132" t="s">
        <v>190</v>
      </c>
      <c r="E12" s="113" t="n">
        <v>0</v>
      </c>
      <c r="F12" s="127" t="n">
        <v>0</v>
      </c>
      <c r="G12" s="128" t="n">
        <v>0</v>
      </c>
      <c r="H12" s="133" t="n">
        <f aca="false">E12+F12</f>
        <v>0</v>
      </c>
      <c r="I12" s="134"/>
    </row>
    <row r="13" customFormat="false" ht="18" hidden="false" customHeight="true" outlineLevel="0" collapsed="false">
      <c r="A13" s="124" t="n">
        <v>11</v>
      </c>
      <c r="B13" s="125" t="s">
        <v>377</v>
      </c>
      <c r="C13" s="65" t="s">
        <v>59</v>
      </c>
      <c r="D13" s="126" t="s">
        <v>181</v>
      </c>
      <c r="E13" s="113" t="n">
        <v>0</v>
      </c>
      <c r="F13" s="127" t="n">
        <v>0</v>
      </c>
      <c r="G13" s="128" t="n">
        <v>0</v>
      </c>
      <c r="H13" s="129" t="n">
        <f aca="false">E13+F13</f>
        <v>0</v>
      </c>
      <c r="I13" s="130"/>
    </row>
    <row r="14" customFormat="false" ht="18" hidden="false" customHeight="true" outlineLevel="0" collapsed="false">
      <c r="A14" s="124" t="n">
        <v>12</v>
      </c>
      <c r="B14" s="131" t="s">
        <v>378</v>
      </c>
      <c r="C14" s="69" t="s">
        <v>49</v>
      </c>
      <c r="D14" s="132" t="s">
        <v>190</v>
      </c>
      <c r="E14" s="113" t="n">
        <v>0</v>
      </c>
      <c r="F14" s="127" t="n">
        <v>0</v>
      </c>
      <c r="G14" s="128" t="n">
        <v>0</v>
      </c>
      <c r="H14" s="133" t="n">
        <f aca="false">E14+F14</f>
        <v>0</v>
      </c>
      <c r="I14" s="134"/>
    </row>
    <row r="15" customFormat="false" ht="18" hidden="false" customHeight="true" outlineLevel="0" collapsed="false">
      <c r="A15" s="124" t="n">
        <v>13</v>
      </c>
      <c r="B15" s="125" t="s">
        <v>379</v>
      </c>
      <c r="C15" s="65" t="s">
        <v>65</v>
      </c>
      <c r="D15" s="126" t="s">
        <v>18</v>
      </c>
      <c r="E15" s="113" t="n">
        <v>0</v>
      </c>
      <c r="F15" s="127" t="n">
        <v>0</v>
      </c>
      <c r="G15" s="128" t="n">
        <v>0</v>
      </c>
      <c r="H15" s="129" t="n">
        <f aca="false">E15+F15</f>
        <v>0</v>
      </c>
      <c r="I15" s="130"/>
    </row>
    <row r="16" customFormat="false" ht="18" hidden="false" customHeight="true" outlineLevel="0" collapsed="false">
      <c r="A16" s="124" t="n">
        <v>14</v>
      </c>
      <c r="B16" s="131" t="s">
        <v>380</v>
      </c>
      <c r="C16" s="69" t="s">
        <v>81</v>
      </c>
      <c r="D16" s="132" t="s">
        <v>171</v>
      </c>
      <c r="E16" s="113" t="n">
        <v>0</v>
      </c>
      <c r="F16" s="127" t="n">
        <v>0</v>
      </c>
      <c r="G16" s="128" t="n">
        <v>0</v>
      </c>
      <c r="H16" s="133" t="n">
        <f aca="false">E16+F16</f>
        <v>0</v>
      </c>
      <c r="I16" s="134"/>
    </row>
    <row r="17" customFormat="false" ht="18" hidden="false" customHeight="true" outlineLevel="0" collapsed="false">
      <c r="A17" s="124" t="n">
        <v>15</v>
      </c>
      <c r="B17" s="125" t="s">
        <v>381</v>
      </c>
      <c r="C17" s="65" t="s">
        <v>59</v>
      </c>
      <c r="D17" s="126" t="s">
        <v>181</v>
      </c>
      <c r="E17" s="113" t="n">
        <v>0</v>
      </c>
      <c r="F17" s="127" t="n">
        <v>0</v>
      </c>
      <c r="G17" s="128" t="n">
        <v>0</v>
      </c>
      <c r="H17" s="129" t="n">
        <f aca="false">E17+F17</f>
        <v>0</v>
      </c>
      <c r="I17" s="130"/>
    </row>
    <row r="18" customFormat="false" ht="18" hidden="false" customHeight="true" outlineLevel="0" collapsed="false">
      <c r="A18" s="124" t="n">
        <v>16</v>
      </c>
      <c r="B18" s="131" t="s">
        <v>382</v>
      </c>
      <c r="C18" s="69" t="s">
        <v>61</v>
      </c>
      <c r="D18" s="132" t="s">
        <v>190</v>
      </c>
      <c r="E18" s="113" t="n">
        <v>0</v>
      </c>
      <c r="F18" s="127" t="n">
        <v>0</v>
      </c>
      <c r="G18" s="128" t="n">
        <v>0</v>
      </c>
      <c r="H18" s="133" t="n">
        <f aca="false">E18+F18</f>
        <v>0</v>
      </c>
      <c r="I18" s="134"/>
    </row>
    <row r="19" customFormat="false" ht="18" hidden="false" customHeight="true" outlineLevel="0" collapsed="false">
      <c r="A19" s="124" t="n">
        <v>17</v>
      </c>
      <c r="B19" s="125" t="s">
        <v>383</v>
      </c>
      <c r="C19" s="65" t="s">
        <v>55</v>
      </c>
      <c r="D19" s="126" t="s">
        <v>161</v>
      </c>
      <c r="E19" s="113" t="n">
        <v>0</v>
      </c>
      <c r="F19" s="127" t="n">
        <v>0</v>
      </c>
      <c r="G19" s="128" t="n">
        <v>0</v>
      </c>
      <c r="H19" s="129" t="n">
        <f aca="false">E19+F19</f>
        <v>0</v>
      </c>
      <c r="I19" s="130"/>
    </row>
    <row r="20" customFormat="false" ht="18" hidden="false" customHeight="true" outlineLevel="0" collapsed="false">
      <c r="A20" s="124" t="n">
        <v>18</v>
      </c>
      <c r="B20" s="131" t="s">
        <v>384</v>
      </c>
      <c r="C20" s="69" t="s">
        <v>57</v>
      </c>
      <c r="D20" s="132" t="s">
        <v>171</v>
      </c>
      <c r="E20" s="113" t="n">
        <v>0</v>
      </c>
      <c r="F20" s="127" t="n">
        <v>0</v>
      </c>
      <c r="G20" s="128" t="n">
        <v>0</v>
      </c>
      <c r="H20" s="133" t="n">
        <f aca="false">E20+F20</f>
        <v>0</v>
      </c>
      <c r="I20" s="134"/>
    </row>
    <row r="21" customFormat="false" ht="18" hidden="false" customHeight="true" outlineLevel="0" collapsed="false">
      <c r="A21" s="124" t="n">
        <v>19</v>
      </c>
      <c r="B21" s="125" t="s">
        <v>385</v>
      </c>
      <c r="C21" s="65" t="s">
        <v>57</v>
      </c>
      <c r="D21" s="126" t="s">
        <v>171</v>
      </c>
      <c r="E21" s="113" t="n">
        <v>0</v>
      </c>
      <c r="F21" s="127" t="n">
        <v>0</v>
      </c>
      <c r="G21" s="128" t="n">
        <v>0</v>
      </c>
      <c r="H21" s="129" t="n">
        <f aca="false">E21+F21</f>
        <v>0</v>
      </c>
      <c r="I21" s="130"/>
    </row>
    <row r="22" customFormat="false" ht="18" hidden="false" customHeight="true" outlineLevel="0" collapsed="false">
      <c r="A22" s="124" t="n">
        <v>20</v>
      </c>
      <c r="B22" s="131" t="s">
        <v>386</v>
      </c>
      <c r="C22" s="69" t="s">
        <v>59</v>
      </c>
      <c r="D22" s="132" t="s">
        <v>181</v>
      </c>
      <c r="E22" s="113" t="n">
        <v>0</v>
      </c>
      <c r="F22" s="127" t="n">
        <v>0</v>
      </c>
      <c r="G22" s="128" t="n">
        <v>0</v>
      </c>
      <c r="H22" s="133" t="n">
        <f aca="false">E22+F22</f>
        <v>0</v>
      </c>
      <c r="I22" s="134"/>
    </row>
    <row r="23" customFormat="false" ht="16.5" hidden="false" customHeight="true" outlineLevel="0" collapsed="false">
      <c r="A23" s="135" t="n">
        <v>21</v>
      </c>
      <c r="B23" s="61"/>
      <c r="C23" s="61"/>
      <c r="D23" s="61"/>
      <c r="E23" s="61"/>
      <c r="F23" s="61"/>
      <c r="G23" s="61"/>
      <c r="H23" s="136" t="str">
        <f aca="false">IF(E23+F23&gt;0,E23+F23,"")</f>
        <v/>
      </c>
      <c r="I23" s="3"/>
    </row>
    <row r="24" customFormat="false" ht="16.5" hidden="false" customHeight="true" outlineLevel="0" collapsed="false">
      <c r="A24" s="135" t="n">
        <v>22</v>
      </c>
      <c r="B24" s="66"/>
      <c r="C24" s="66"/>
      <c r="D24" s="66"/>
      <c r="E24" s="66"/>
      <c r="F24" s="66"/>
      <c r="G24" s="66"/>
      <c r="H24" s="137" t="str">
        <f aca="false">IF(E24+F24&gt;0,E24+F24,"")</f>
        <v/>
      </c>
      <c r="I24" s="3"/>
    </row>
    <row r="25" customFormat="false" ht="16.5" hidden="false" customHeight="true" outlineLevel="0" collapsed="false">
      <c r="A25" s="135" t="n">
        <v>23</v>
      </c>
      <c r="B25" s="61"/>
      <c r="C25" s="61"/>
      <c r="D25" s="61"/>
      <c r="E25" s="61"/>
      <c r="F25" s="61"/>
      <c r="G25" s="61"/>
      <c r="H25" s="136" t="str">
        <f aca="false">IF(E25+F25&gt;0,E25+F25,"")</f>
        <v/>
      </c>
      <c r="I25" s="3"/>
    </row>
    <row r="26" customFormat="false" ht="16.5" hidden="false" customHeight="true" outlineLevel="0" collapsed="false">
      <c r="A26" s="135" t="n">
        <v>24</v>
      </c>
      <c r="B26" s="66"/>
      <c r="C26" s="66"/>
      <c r="D26" s="66"/>
      <c r="E26" s="66"/>
      <c r="F26" s="66"/>
      <c r="G26" s="66"/>
      <c r="H26" s="137" t="str">
        <f aca="false">IF(E26+F26&gt;0,E26+F26,"")</f>
        <v/>
      </c>
      <c r="I26" s="3"/>
    </row>
    <row r="27" customFormat="false" ht="16.5" hidden="false" customHeight="true" outlineLevel="0" collapsed="false">
      <c r="A27" s="135" t="n">
        <v>25</v>
      </c>
      <c r="B27" s="61"/>
      <c r="C27" s="61"/>
      <c r="D27" s="61"/>
      <c r="E27" s="61"/>
      <c r="F27" s="61"/>
      <c r="G27" s="61"/>
      <c r="H27" s="136" t="str">
        <f aca="false">IF(E27+F27&gt;0,E27+F27,"")</f>
        <v/>
      </c>
      <c r="I27" s="3"/>
    </row>
    <row r="28" customFormat="false" ht="16.5" hidden="false" customHeight="true" outlineLevel="0" collapsed="false">
      <c r="A28" s="135" t="n">
        <v>26</v>
      </c>
      <c r="B28" s="66"/>
      <c r="C28" s="66"/>
      <c r="D28" s="66"/>
      <c r="E28" s="66"/>
      <c r="F28" s="66"/>
      <c r="G28" s="66"/>
      <c r="H28" s="137" t="str">
        <f aca="false">IF(E28+F28&gt;0,E28+F28,"")</f>
        <v/>
      </c>
      <c r="I28" s="3"/>
    </row>
    <row r="29" customFormat="false" ht="16.5" hidden="false" customHeight="true" outlineLevel="0" collapsed="false">
      <c r="A29" s="135" t="n">
        <v>27</v>
      </c>
      <c r="B29" s="61"/>
      <c r="C29" s="61"/>
      <c r="D29" s="61"/>
      <c r="E29" s="61"/>
      <c r="F29" s="61"/>
      <c r="G29" s="61"/>
      <c r="H29" s="136" t="str">
        <f aca="false">IF(E29+F29&gt;0,E29+F29,"")</f>
        <v/>
      </c>
      <c r="I29" s="3"/>
    </row>
    <row r="30" customFormat="false" ht="16.5" hidden="false" customHeight="true" outlineLevel="0" collapsed="false">
      <c r="A30" s="135" t="n">
        <v>28</v>
      </c>
      <c r="B30" s="66"/>
      <c r="C30" s="66"/>
      <c r="D30" s="66"/>
      <c r="E30" s="66"/>
      <c r="F30" s="66"/>
      <c r="G30" s="66"/>
      <c r="H30" s="137" t="str">
        <f aca="false">IF(E30+F30&gt;0,E30+F30,"")</f>
        <v/>
      </c>
      <c r="I30" s="3"/>
    </row>
    <row r="31" customFormat="false" ht="16.5" hidden="false" customHeight="true" outlineLevel="0" collapsed="false">
      <c r="A31" s="135" t="n">
        <v>29</v>
      </c>
      <c r="B31" s="61"/>
      <c r="C31" s="61"/>
      <c r="D31" s="61"/>
      <c r="E31" s="61"/>
      <c r="F31" s="61"/>
      <c r="G31" s="61"/>
      <c r="H31" s="136" t="str">
        <f aca="false">IF(E31+F31&gt;0,E31+F31,"")</f>
        <v/>
      </c>
      <c r="I31" s="3"/>
    </row>
    <row r="32" customFormat="false" ht="16.5" hidden="false" customHeight="true" outlineLevel="0" collapsed="false">
      <c r="A32" s="135" t="n">
        <v>30</v>
      </c>
      <c r="B32" s="66"/>
      <c r="C32" s="66"/>
      <c r="D32" s="66"/>
      <c r="E32" s="66"/>
      <c r="F32" s="66"/>
      <c r="G32" s="66"/>
      <c r="H32" s="137" t="str">
        <f aca="false">IF(E32+F32&gt;0,E32+F32,"")</f>
        <v/>
      </c>
      <c r="I32" s="3"/>
    </row>
    <row r="33" customFormat="false" ht="16.5" hidden="false" customHeight="true" outlineLevel="0" collapsed="false">
      <c r="A33" s="135" t="n">
        <v>31</v>
      </c>
      <c r="B33" s="61"/>
      <c r="C33" s="61"/>
      <c r="D33" s="61"/>
      <c r="E33" s="61"/>
      <c r="F33" s="61"/>
      <c r="G33" s="61"/>
      <c r="H33" s="136" t="str">
        <f aca="false">IF(E33+F33&gt;0,E33+F33,"")</f>
        <v/>
      </c>
      <c r="I33" s="3"/>
    </row>
    <row r="34" customFormat="false" ht="16.5" hidden="false" customHeight="true" outlineLevel="0" collapsed="false">
      <c r="A34" s="135" t="n">
        <v>32</v>
      </c>
      <c r="B34" s="66"/>
      <c r="C34" s="66"/>
      <c r="D34" s="66"/>
      <c r="E34" s="66"/>
      <c r="F34" s="66"/>
      <c r="G34" s="66"/>
      <c r="H34" s="137" t="str">
        <f aca="false">IF(E34+F34&gt;0,E34+F34,"")</f>
        <v/>
      </c>
      <c r="I34" s="3"/>
    </row>
    <row r="35" customFormat="false" ht="16.5" hidden="false" customHeight="true" outlineLevel="0" collapsed="false">
      <c r="A35" s="135" t="n">
        <v>33</v>
      </c>
      <c r="B35" s="61"/>
      <c r="C35" s="61"/>
      <c r="D35" s="61"/>
      <c r="E35" s="61"/>
      <c r="F35" s="61"/>
      <c r="G35" s="61"/>
      <c r="H35" s="136" t="str">
        <f aca="false">IF(E35+F35&gt;0,E35+F35,"")</f>
        <v/>
      </c>
      <c r="I35" s="3"/>
    </row>
    <row r="36" customFormat="false" ht="16.5" hidden="false" customHeight="true" outlineLevel="0" collapsed="false">
      <c r="A36" s="135" t="n">
        <v>34</v>
      </c>
      <c r="B36" s="66"/>
      <c r="C36" s="66"/>
      <c r="D36" s="66"/>
      <c r="E36" s="66"/>
      <c r="F36" s="66"/>
      <c r="G36" s="66"/>
      <c r="H36" s="137" t="str">
        <f aca="false">IF(E36+F36&gt;0,E36+F36,"")</f>
        <v/>
      </c>
      <c r="I36" s="3"/>
    </row>
    <row r="37" customFormat="false" ht="16.5" hidden="false" customHeight="true" outlineLevel="0" collapsed="false">
      <c r="A37" s="135" t="n">
        <v>35</v>
      </c>
      <c r="B37" s="61"/>
      <c r="C37" s="61"/>
      <c r="D37" s="61"/>
      <c r="E37" s="61"/>
      <c r="F37" s="61"/>
      <c r="G37" s="61"/>
      <c r="H37" s="136" t="str">
        <f aca="false">IF(E37+F37&gt;0,E37+F37,"")</f>
        <v/>
      </c>
      <c r="I37" s="3"/>
    </row>
    <row r="38" customFormat="false" ht="16.5" hidden="false" customHeight="true" outlineLevel="0" collapsed="false">
      <c r="A38" s="135" t="n">
        <v>36</v>
      </c>
      <c r="B38" s="66"/>
      <c r="C38" s="66"/>
      <c r="D38" s="66"/>
      <c r="E38" s="66"/>
      <c r="F38" s="66"/>
      <c r="G38" s="66"/>
      <c r="H38" s="137" t="str">
        <f aca="false">IF(E38+F38&gt;0,E38+F38,"")</f>
        <v/>
      </c>
      <c r="I38" s="3"/>
    </row>
    <row r="39" customFormat="false" ht="16.5" hidden="false" customHeight="true" outlineLevel="0" collapsed="false">
      <c r="A39" s="135" t="n">
        <v>37</v>
      </c>
      <c r="B39" s="61"/>
      <c r="C39" s="61"/>
      <c r="D39" s="61"/>
      <c r="E39" s="61"/>
      <c r="F39" s="61"/>
      <c r="G39" s="61"/>
      <c r="H39" s="136" t="str">
        <f aca="false">IF(E39+F39&gt;0,E39+F39,"")</f>
        <v/>
      </c>
      <c r="I39" s="3"/>
    </row>
    <row r="40" customFormat="false" ht="16.5" hidden="false" customHeight="true" outlineLevel="0" collapsed="false">
      <c r="A40" s="135" t="n">
        <v>38</v>
      </c>
      <c r="B40" s="66"/>
      <c r="C40" s="66"/>
      <c r="D40" s="66"/>
      <c r="E40" s="66"/>
      <c r="F40" s="66"/>
      <c r="G40" s="66"/>
      <c r="H40" s="137" t="str">
        <f aca="false">IF(E40+F40&gt;0,E40+F40,"")</f>
        <v/>
      </c>
      <c r="I40" s="3"/>
    </row>
    <row r="41" customFormat="false" ht="16.5" hidden="false" customHeight="true" outlineLevel="0" collapsed="false">
      <c r="A41" s="135" t="n">
        <v>39</v>
      </c>
      <c r="B41" s="61"/>
      <c r="C41" s="61"/>
      <c r="D41" s="61"/>
      <c r="E41" s="61"/>
      <c r="F41" s="61"/>
      <c r="G41" s="61"/>
      <c r="H41" s="136" t="str">
        <f aca="false">IF(E41+F41&gt;0,E41+F41,"")</f>
        <v/>
      </c>
      <c r="I41" s="3"/>
    </row>
    <row r="42" customFormat="false" ht="16.5" hidden="false" customHeight="true" outlineLevel="0" collapsed="false">
      <c r="A42" s="135" t="n">
        <v>40</v>
      </c>
      <c r="B42" s="66"/>
      <c r="C42" s="66"/>
      <c r="D42" s="66"/>
      <c r="E42" s="66"/>
      <c r="F42" s="66"/>
      <c r="G42" s="66"/>
      <c r="H42" s="137" t="str">
        <f aca="false">IF(E42+F42&gt;0,E42+F42,"")</f>
        <v/>
      </c>
      <c r="I42" s="3"/>
    </row>
    <row r="43" customFormat="false" ht="16.5" hidden="false" customHeight="true" outlineLevel="0" collapsed="false">
      <c r="A43" s="135" t="n">
        <v>41</v>
      </c>
      <c r="B43" s="61"/>
      <c r="C43" s="61"/>
      <c r="D43" s="61"/>
      <c r="E43" s="61"/>
      <c r="F43" s="61"/>
      <c r="G43" s="61"/>
      <c r="H43" s="136" t="str">
        <f aca="false">IF(E43+F43&gt;0,E43+F43,"")</f>
        <v/>
      </c>
      <c r="I43" s="3"/>
    </row>
    <row r="44" customFormat="false" ht="16.5" hidden="false" customHeight="true" outlineLevel="0" collapsed="false">
      <c r="A44" s="135" t="n">
        <v>42</v>
      </c>
      <c r="B44" s="66"/>
      <c r="C44" s="66"/>
      <c r="D44" s="66"/>
      <c r="E44" s="66"/>
      <c r="F44" s="66"/>
      <c r="G44" s="66"/>
      <c r="H44" s="137" t="str">
        <f aca="false">IF(E44+F44&gt;0,E44+F44,"")</f>
        <v/>
      </c>
      <c r="I44" s="3"/>
    </row>
    <row r="45" customFormat="false" ht="16.5" hidden="false" customHeight="true" outlineLevel="0" collapsed="false">
      <c r="A45" s="135" t="n">
        <v>43</v>
      </c>
      <c r="B45" s="61"/>
      <c r="C45" s="61"/>
      <c r="D45" s="61"/>
      <c r="E45" s="61"/>
      <c r="F45" s="61"/>
      <c r="G45" s="61"/>
      <c r="H45" s="136" t="str">
        <f aca="false">IF(E45+F45&gt;0,E45+F45,"")</f>
        <v/>
      </c>
      <c r="I45" s="3"/>
    </row>
    <row r="46" customFormat="false" ht="16.5" hidden="false" customHeight="true" outlineLevel="0" collapsed="false">
      <c r="A46" s="135" t="n">
        <v>44</v>
      </c>
      <c r="B46" s="66"/>
      <c r="C46" s="66"/>
      <c r="D46" s="66"/>
      <c r="E46" s="66"/>
      <c r="F46" s="66"/>
      <c r="G46" s="66"/>
      <c r="H46" s="137" t="str">
        <f aca="false">IF(E46+F46&gt;0,E46+F46,"")</f>
        <v/>
      </c>
      <c r="I46" s="3"/>
    </row>
    <row r="47" customFormat="false" ht="16.5" hidden="false" customHeight="true" outlineLevel="0" collapsed="false">
      <c r="A47" s="135" t="n">
        <v>45</v>
      </c>
      <c r="B47" s="61"/>
      <c r="C47" s="61"/>
      <c r="D47" s="61"/>
      <c r="E47" s="61"/>
      <c r="F47" s="61"/>
      <c r="G47" s="61"/>
      <c r="H47" s="136" t="str">
        <f aca="false">IF(E47+F47&gt;0,E47+F47,"")</f>
        <v/>
      </c>
      <c r="I47" s="3"/>
    </row>
    <row r="48" customFormat="false" ht="16.5" hidden="false" customHeight="true" outlineLevel="0" collapsed="false">
      <c r="A48" s="135" t="n">
        <v>46</v>
      </c>
      <c r="B48" s="66"/>
      <c r="C48" s="66"/>
      <c r="D48" s="66"/>
      <c r="E48" s="66"/>
      <c r="F48" s="66"/>
      <c r="G48" s="66"/>
      <c r="H48" s="137" t="str">
        <f aca="false">IF(E48+F48&gt;0,E48+F48,"")</f>
        <v/>
      </c>
      <c r="I48" s="3"/>
    </row>
    <row r="49" customFormat="false" ht="16.5" hidden="false" customHeight="true" outlineLevel="0" collapsed="false">
      <c r="A49" s="135" t="n">
        <v>47</v>
      </c>
      <c r="B49" s="61"/>
      <c r="C49" s="61"/>
      <c r="D49" s="61"/>
      <c r="E49" s="61"/>
      <c r="F49" s="61"/>
      <c r="G49" s="61"/>
      <c r="H49" s="136" t="str">
        <f aca="false">IF(E49+F49&gt;0,E49+F49,"")</f>
        <v/>
      </c>
      <c r="I49" s="3"/>
    </row>
    <row r="50" customFormat="false" ht="16.5" hidden="false" customHeight="true" outlineLevel="0" collapsed="false">
      <c r="A50" s="135" t="n">
        <v>48</v>
      </c>
      <c r="B50" s="66"/>
      <c r="C50" s="66"/>
      <c r="D50" s="66"/>
      <c r="E50" s="66"/>
      <c r="F50" s="66"/>
      <c r="G50" s="66"/>
      <c r="H50" s="137" t="str">
        <f aca="false">IF(E50+F50&gt;0,E50+F50,"")</f>
        <v/>
      </c>
      <c r="I50" s="3"/>
    </row>
    <row r="51" customFormat="false" ht="16.5" hidden="false" customHeight="true" outlineLevel="0" collapsed="false">
      <c r="A51" s="135" t="n">
        <v>49</v>
      </c>
      <c r="B51" s="61"/>
      <c r="C51" s="61"/>
      <c r="D51" s="61"/>
      <c r="E51" s="61"/>
      <c r="F51" s="61"/>
      <c r="G51" s="61"/>
      <c r="H51" s="136" t="str">
        <f aca="false">IF(E51+F51&gt;0,E51+F51,"")</f>
        <v/>
      </c>
      <c r="I51" s="3"/>
    </row>
    <row r="52" customFormat="false" ht="16.5" hidden="false" customHeight="true" outlineLevel="0" collapsed="false">
      <c r="A52" s="135" t="n">
        <v>50</v>
      </c>
      <c r="B52" s="66"/>
      <c r="C52" s="66"/>
      <c r="D52" s="66"/>
      <c r="E52" s="66"/>
      <c r="F52" s="66"/>
      <c r="G52" s="66"/>
      <c r="H52" s="137" t="str">
        <f aca="false">IF(E52+F52&gt;0,E52+F52,"")</f>
        <v/>
      </c>
      <c r="I52" s="3"/>
    </row>
    <row r="53" customFormat="false" ht="1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</row>
    <row r="54" customFormat="false" ht="1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</row>
    <row r="55" customFormat="false" ht="1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</row>
    <row r="56" customFormat="false" ht="1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</row>
  </sheetData>
  <mergeCells count="1">
    <mergeCell ref="A1:I1"/>
  </mergeCells>
  <conditionalFormatting sqref="E3:E52">
    <cfRule type="colorScale" priority="2">
      <colorScale>
        <cfvo type="min" val="0"/>
        <cfvo type="max" val="0"/>
        <color rgb="FF1E293B"/>
        <color rgb="FFFCD34D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4B8A6"/>
    <pageSetUpPr fitToPage="false"/>
  </sheetPr>
  <dimension ref="A1:L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4" min="4" style="0" width="5"/>
    <col collapsed="false" customWidth="true" hidden="false" outlineLevel="0" max="6" min="5" style="0" width="6"/>
    <col collapsed="false" customWidth="true" hidden="false" outlineLevel="0" max="7" min="7" style="0" width="7"/>
    <col collapsed="false" customWidth="true" hidden="false" outlineLevel="0" max="9" min="8" style="0" width="4"/>
    <col collapsed="false" customWidth="true" hidden="false" outlineLevel="0" max="10" min="10" style="0" width="7"/>
    <col collapsed="false" customWidth="true" hidden="false" outlineLevel="0" max="11" min="11" style="0" width="20"/>
  </cols>
  <sheetData>
    <row r="1" customFormat="false" ht="27.75" hidden="false" customHeight="true" outlineLevel="0" collapsed="false">
      <c r="A1" s="138" t="s">
        <v>387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customFormat="false" ht="18" hidden="false" customHeight="true" outlineLevel="0" collapsed="false">
      <c r="A2" s="58" t="s">
        <v>344</v>
      </c>
      <c r="B2" s="58" t="s">
        <v>359</v>
      </c>
      <c r="C2" s="58" t="s">
        <v>254</v>
      </c>
      <c r="D2" s="58" t="s">
        <v>388</v>
      </c>
      <c r="E2" s="58" t="s">
        <v>389</v>
      </c>
      <c r="F2" s="58" t="s">
        <v>360</v>
      </c>
      <c r="G2" s="58" t="s">
        <v>361</v>
      </c>
      <c r="H2" s="58" t="s">
        <v>390</v>
      </c>
      <c r="I2" s="58" t="s">
        <v>391</v>
      </c>
      <c r="J2" s="58" t="s">
        <v>392</v>
      </c>
      <c r="K2" s="58" t="s">
        <v>364</v>
      </c>
      <c r="L2" s="3"/>
    </row>
    <row r="3" customFormat="false" ht="16.5" hidden="false" customHeight="true" outlineLevel="0" collapsed="false">
      <c r="A3" s="101" t="n">
        <v>1</v>
      </c>
      <c r="B3" s="63" t="s">
        <v>365</v>
      </c>
      <c r="C3" s="65" t="s">
        <v>45</v>
      </c>
      <c r="D3" s="139" t="s">
        <v>393</v>
      </c>
      <c r="E3" s="140" t="n">
        <v>0</v>
      </c>
      <c r="F3" s="140" t="n">
        <v>0</v>
      </c>
      <c r="G3" s="140" t="n">
        <v>0</v>
      </c>
      <c r="H3" s="140" t="n">
        <v>0</v>
      </c>
      <c r="I3" s="140" t="n">
        <v>0</v>
      </c>
      <c r="J3" s="141" t="n">
        <v>0</v>
      </c>
      <c r="K3" s="130"/>
      <c r="L3" s="3"/>
    </row>
    <row r="4" customFormat="false" ht="16.5" hidden="false" customHeight="true" outlineLevel="0" collapsed="false">
      <c r="A4" s="101" t="n">
        <v>2</v>
      </c>
      <c r="B4" s="68" t="s">
        <v>366</v>
      </c>
      <c r="C4" s="69" t="s">
        <v>61</v>
      </c>
      <c r="D4" s="142" t="s">
        <v>393</v>
      </c>
      <c r="E4" s="140" t="n">
        <v>0</v>
      </c>
      <c r="F4" s="140" t="n">
        <v>0</v>
      </c>
      <c r="G4" s="140" t="n">
        <v>0</v>
      </c>
      <c r="H4" s="140" t="n">
        <v>0</v>
      </c>
      <c r="I4" s="140" t="n">
        <v>0</v>
      </c>
      <c r="J4" s="141" t="n">
        <v>0</v>
      </c>
      <c r="K4" s="134"/>
      <c r="L4" s="3"/>
    </row>
    <row r="5" customFormat="false" ht="16.5" hidden="false" customHeight="true" outlineLevel="0" collapsed="false">
      <c r="A5" s="101" t="n">
        <v>3</v>
      </c>
      <c r="B5" s="63" t="s">
        <v>367</v>
      </c>
      <c r="C5" s="65" t="s">
        <v>47</v>
      </c>
      <c r="D5" s="139" t="s">
        <v>393</v>
      </c>
      <c r="E5" s="140" t="n">
        <v>0</v>
      </c>
      <c r="F5" s="140" t="n">
        <v>0</v>
      </c>
      <c r="G5" s="140" t="n">
        <v>0</v>
      </c>
      <c r="H5" s="140" t="n">
        <v>0</v>
      </c>
      <c r="I5" s="140" t="n">
        <v>0</v>
      </c>
      <c r="J5" s="141" t="n">
        <v>0</v>
      </c>
      <c r="K5" s="130"/>
      <c r="L5" s="3"/>
    </row>
    <row r="6" customFormat="false" ht="16.5" hidden="false" customHeight="true" outlineLevel="0" collapsed="false">
      <c r="A6" s="101" t="n">
        <v>4</v>
      </c>
      <c r="B6" s="68" t="s">
        <v>371</v>
      </c>
      <c r="C6" s="69" t="s">
        <v>55</v>
      </c>
      <c r="D6" s="142" t="s">
        <v>393</v>
      </c>
      <c r="E6" s="140" t="n">
        <v>0</v>
      </c>
      <c r="F6" s="140" t="n">
        <v>0</v>
      </c>
      <c r="G6" s="140" t="n">
        <v>0</v>
      </c>
      <c r="H6" s="140" t="n">
        <v>0</v>
      </c>
      <c r="I6" s="140" t="n">
        <v>0</v>
      </c>
      <c r="J6" s="141" t="n">
        <v>0</v>
      </c>
      <c r="K6" s="134"/>
      <c r="L6" s="3"/>
    </row>
    <row r="7" customFormat="false" ht="16.5" hidden="false" customHeight="true" outlineLevel="0" collapsed="false">
      <c r="A7" s="101" t="n">
        <v>5</v>
      </c>
      <c r="B7" s="63" t="s">
        <v>372</v>
      </c>
      <c r="C7" s="65" t="s">
        <v>59</v>
      </c>
      <c r="D7" s="139" t="s">
        <v>393</v>
      </c>
      <c r="E7" s="140" t="n">
        <v>0</v>
      </c>
      <c r="F7" s="140" t="n">
        <v>0</v>
      </c>
      <c r="G7" s="140" t="n">
        <v>0</v>
      </c>
      <c r="H7" s="140" t="n">
        <v>0</v>
      </c>
      <c r="I7" s="140" t="n">
        <v>0</v>
      </c>
      <c r="J7" s="141" t="n">
        <v>0</v>
      </c>
      <c r="K7" s="130"/>
      <c r="L7" s="3"/>
    </row>
    <row r="8" customFormat="false" ht="16.5" hidden="false" customHeight="true" outlineLevel="0" collapsed="false">
      <c r="A8" s="101" t="n">
        <v>6</v>
      </c>
      <c r="B8" s="68" t="s">
        <v>374</v>
      </c>
      <c r="C8" s="69" t="s">
        <v>49</v>
      </c>
      <c r="D8" s="142" t="s">
        <v>394</v>
      </c>
      <c r="E8" s="140" t="n">
        <v>0</v>
      </c>
      <c r="F8" s="140" t="n">
        <v>0</v>
      </c>
      <c r="G8" s="140" t="n">
        <v>0</v>
      </c>
      <c r="H8" s="140" t="n">
        <v>0</v>
      </c>
      <c r="I8" s="140" t="n">
        <v>0</v>
      </c>
      <c r="J8" s="141" t="n">
        <v>0</v>
      </c>
      <c r="K8" s="134"/>
      <c r="L8" s="3"/>
    </row>
    <row r="9" customFormat="false" ht="16.5" hidden="false" customHeight="true" outlineLevel="0" collapsed="false">
      <c r="A9" s="101" t="n">
        <v>7</v>
      </c>
      <c r="B9" s="63" t="s">
        <v>373</v>
      </c>
      <c r="C9" s="65" t="s">
        <v>49</v>
      </c>
      <c r="D9" s="139" t="s">
        <v>393</v>
      </c>
      <c r="E9" s="140" t="n">
        <v>0</v>
      </c>
      <c r="F9" s="140" t="n">
        <v>0</v>
      </c>
      <c r="G9" s="140" t="n">
        <v>0</v>
      </c>
      <c r="H9" s="140" t="n">
        <v>0</v>
      </c>
      <c r="I9" s="140" t="n">
        <v>0</v>
      </c>
      <c r="J9" s="141" t="n">
        <v>0</v>
      </c>
      <c r="K9" s="130"/>
      <c r="L9" s="3"/>
    </row>
    <row r="10" customFormat="false" ht="16.5" hidden="false" customHeight="true" outlineLevel="0" collapsed="false">
      <c r="A10" s="101" t="n">
        <v>8</v>
      </c>
      <c r="B10" s="68" t="s">
        <v>375</v>
      </c>
      <c r="C10" s="69" t="s">
        <v>59</v>
      </c>
      <c r="D10" s="142" t="s">
        <v>394</v>
      </c>
      <c r="E10" s="140" t="n">
        <v>0</v>
      </c>
      <c r="F10" s="140" t="n">
        <v>0</v>
      </c>
      <c r="G10" s="140" t="n">
        <v>0</v>
      </c>
      <c r="H10" s="140" t="n">
        <v>0</v>
      </c>
      <c r="I10" s="140" t="n">
        <v>0</v>
      </c>
      <c r="J10" s="141" t="n">
        <v>0</v>
      </c>
      <c r="K10" s="134"/>
      <c r="L10" s="3"/>
    </row>
    <row r="11" customFormat="false" ht="16.5" hidden="false" customHeight="true" outlineLevel="0" collapsed="false">
      <c r="A11" s="101" t="n">
        <v>9</v>
      </c>
      <c r="B11" s="63" t="s">
        <v>395</v>
      </c>
      <c r="C11" s="65" t="s">
        <v>67</v>
      </c>
      <c r="D11" s="139" t="s">
        <v>396</v>
      </c>
      <c r="E11" s="140" t="n">
        <v>0</v>
      </c>
      <c r="F11" s="140" t="n">
        <v>0</v>
      </c>
      <c r="G11" s="140" t="n">
        <v>0</v>
      </c>
      <c r="H11" s="140" t="n">
        <v>0</v>
      </c>
      <c r="I11" s="140" t="n">
        <v>0</v>
      </c>
      <c r="J11" s="141" t="n">
        <v>0</v>
      </c>
      <c r="K11" s="130"/>
      <c r="L11" s="3"/>
    </row>
    <row r="12" customFormat="false" ht="16.5" hidden="false" customHeight="true" outlineLevel="0" collapsed="false">
      <c r="A12" s="101" t="n">
        <v>10</v>
      </c>
      <c r="B12" s="68" t="s">
        <v>397</v>
      </c>
      <c r="C12" s="69" t="s">
        <v>55</v>
      </c>
      <c r="D12" s="142" t="s">
        <v>398</v>
      </c>
      <c r="E12" s="140" t="n">
        <v>0</v>
      </c>
      <c r="F12" s="140" t="n">
        <v>0</v>
      </c>
      <c r="G12" s="140" t="n">
        <v>0</v>
      </c>
      <c r="H12" s="140" t="n">
        <v>0</v>
      </c>
      <c r="I12" s="140" t="n">
        <v>0</v>
      </c>
      <c r="J12" s="141" t="n">
        <v>0</v>
      </c>
      <c r="K12" s="134"/>
      <c r="L12" s="3"/>
    </row>
    <row r="13" customFormat="false" ht="16.5" hidden="false" customHeight="true" outlineLevel="0" collapsed="false">
      <c r="A13" s="101" t="n">
        <v>11</v>
      </c>
      <c r="B13" s="63" t="s">
        <v>399</v>
      </c>
      <c r="C13" s="65" t="s">
        <v>57</v>
      </c>
      <c r="D13" s="139" t="s">
        <v>398</v>
      </c>
      <c r="E13" s="140" t="n">
        <v>0</v>
      </c>
      <c r="F13" s="140" t="n">
        <v>0</v>
      </c>
      <c r="G13" s="140" t="n">
        <v>0</v>
      </c>
      <c r="H13" s="140" t="n">
        <v>0</v>
      </c>
      <c r="I13" s="140" t="n">
        <v>0</v>
      </c>
      <c r="J13" s="141" t="n">
        <v>0</v>
      </c>
      <c r="K13" s="130"/>
      <c r="L13" s="3"/>
    </row>
    <row r="14" customFormat="false" ht="16.5" hidden="false" customHeight="true" outlineLevel="0" collapsed="false">
      <c r="A14" s="101" t="n">
        <v>12</v>
      </c>
      <c r="B14" s="68" t="s">
        <v>380</v>
      </c>
      <c r="C14" s="69" t="s">
        <v>81</v>
      </c>
      <c r="D14" s="142" t="s">
        <v>396</v>
      </c>
      <c r="E14" s="140" t="n">
        <v>0</v>
      </c>
      <c r="F14" s="140" t="n">
        <v>0</v>
      </c>
      <c r="G14" s="140" t="n">
        <v>0</v>
      </c>
      <c r="H14" s="140" t="n">
        <v>0</v>
      </c>
      <c r="I14" s="140" t="n">
        <v>0</v>
      </c>
      <c r="J14" s="141" t="n">
        <v>0</v>
      </c>
      <c r="K14" s="134"/>
      <c r="L14" s="3"/>
    </row>
    <row r="15" customFormat="false" ht="15.75" hidden="false" customHeight="true" outlineLevel="0" collapsed="false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3"/>
    </row>
    <row r="16" customFormat="false" ht="15.75" hidden="false" customHeight="true" outlineLevel="0" collapsed="false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3"/>
    </row>
    <row r="17" customFormat="false" ht="15.75" hidden="false" customHeight="true" outlineLevel="0" collapsed="false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3"/>
    </row>
    <row r="18" customFormat="false" ht="15.75" hidden="false" customHeight="true" outlineLevel="0" collapsed="false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3"/>
    </row>
    <row r="19" customFormat="false" ht="15.75" hidden="false" customHeight="true" outlineLevel="0" collapsed="false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3"/>
    </row>
    <row r="20" customFormat="false" ht="15.75" hidden="false" customHeight="true" outlineLevel="0" collapsed="false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3"/>
    </row>
    <row r="21" customFormat="false" ht="15.75" hidden="false" customHeight="true" outlineLevel="0" collapsed="false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3"/>
    </row>
    <row r="22" customFormat="false" ht="15.75" hidden="false" customHeight="tru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3"/>
    </row>
    <row r="23" customFormat="false" ht="15.75" hidden="false" customHeight="true" outlineLevel="0" collapsed="false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3"/>
    </row>
    <row r="24" customFormat="false" ht="15.75" hidden="false" customHeight="true" outlineLevel="0" collapsed="false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3"/>
    </row>
    <row r="25" customFormat="false" ht="15.75" hidden="false" customHeight="true" outlineLevel="0" collapsed="false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3"/>
    </row>
    <row r="26" customFormat="false" ht="15.75" hidden="false" customHeight="true" outlineLevel="0" collapsed="false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3"/>
    </row>
    <row r="27" customFormat="false" ht="15.75" hidden="false" customHeight="true" outlineLevel="0" collapsed="false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3"/>
    </row>
    <row r="28" customFormat="false" ht="15.75" hidden="false" customHeight="true" outlineLevel="0" collapsed="false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3"/>
    </row>
    <row r="29" customFormat="false" ht="15.75" hidden="false" customHeight="true" outlineLevel="0" collapsed="false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3"/>
    </row>
    <row r="30" customFormat="false" ht="15.75" hidden="false" customHeight="true" outlineLevel="0" collapsed="false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3"/>
    </row>
    <row r="31" customFormat="false" ht="15.75" hidden="false" customHeight="true" outlineLevel="0" collapsed="false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3"/>
    </row>
    <row r="32" customFormat="false" ht="15.75" hidden="false" customHeight="true" outlineLevel="0" collapsed="false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3"/>
    </row>
    <row r="33" customFormat="false" ht="15.75" hidden="false" customHeight="true" outlineLevel="0" collapsed="false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3"/>
    </row>
    <row r="34" customFormat="false" ht="15.75" hidden="false" customHeight="tru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3"/>
    </row>
    <row r="35" customFormat="false" ht="15.75" hidden="false" customHeight="true" outlineLevel="0" collapsed="false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3"/>
    </row>
    <row r="36" customFormat="false" ht="15.75" hidden="false" customHeight="true" outlineLevel="0" collapsed="false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3"/>
    </row>
    <row r="37" customFormat="false" ht="15.75" hidden="false" customHeight="true" outlineLevel="0" collapsed="false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3"/>
    </row>
    <row r="38" customFormat="false" ht="15.75" hidden="false" customHeight="true" outlineLevel="0" collapsed="false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3"/>
    </row>
    <row r="39" customFormat="false" ht="15.75" hidden="false" customHeight="true" outlineLevel="0" collapsed="false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3"/>
    </row>
    <row r="40" customFormat="false" ht="15.75" hidden="false" customHeight="true" outlineLevel="0" collapsed="false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3"/>
    </row>
    <row r="41" customFormat="false" ht="15.75" hidden="false" customHeight="true" outlineLevel="0" collapsed="false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3"/>
    </row>
    <row r="42" customFormat="false" ht="15.75" hidden="false" customHeight="true" outlineLevel="0" collapsed="false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3"/>
    </row>
    <row r="43" customFormat="false" ht="15.75" hidden="false" customHeight="true" outlineLevel="0" collapsed="false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3"/>
    </row>
    <row r="44" customFormat="false" ht="15.75" hidden="false" customHeight="tru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3"/>
    </row>
    <row r="45" customFormat="false" ht="15.75" hidden="false" customHeight="true" outlineLevel="0" collapsed="false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3"/>
    </row>
    <row r="46" customFormat="false" ht="15.75" hidden="false" customHeight="tru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3"/>
    </row>
    <row r="47" customFormat="false" ht="15.75" hidden="false" customHeight="true" outlineLevel="0" collapsed="false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3"/>
    </row>
    <row r="48" customFormat="false" ht="15.75" hidden="false" customHeight="true" outlineLevel="0" collapsed="false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3"/>
    </row>
    <row r="49" customFormat="false" ht="15.75" hidden="false" customHeight="true" outlineLevel="0" collapsed="false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3"/>
    </row>
    <row r="50" customFormat="false" ht="15.75" hidden="false" customHeight="true" outlineLevel="0" collapsed="false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3"/>
    </row>
    <row r="51" customFormat="false" ht="15.75" hidden="false" customHeight="true" outlineLevel="0" collapsed="false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3"/>
    </row>
    <row r="52" customFormat="false" ht="15.75" hidden="false" customHeight="true" outlineLevel="0" collapsed="false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3"/>
    </row>
    <row r="53" customFormat="false" ht="15.75" hidden="false" customHeight="true" outlineLevel="0" collapsed="false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3"/>
    </row>
    <row r="54" customFormat="false" ht="15.75" hidden="false" customHeight="true" outlineLevel="0" collapsed="false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3"/>
    </row>
    <row r="55" customFormat="false" ht="15.75" hidden="false" customHeight="true" outlineLevel="0" collapsed="false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3"/>
    </row>
    <row r="56" customFormat="false" ht="15.75" hidden="false" customHeight="true" outlineLevel="0" collapsed="false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3"/>
    </row>
    <row r="57" customFormat="false" ht="15.75" hidden="false" customHeight="true" outlineLevel="0" collapsed="false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3"/>
    </row>
    <row r="58" customFormat="false" ht="1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customFormat="false" ht="1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customFormat="false" ht="1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2026-05-19T18:22:12Z</dcterms:created>
  <dc:creator>openpyxl</dc:creator>
  <dc:description/>
  <dc:language>en-US</dc:language>
  <cp:lastModifiedBy/>
  <dcterms:modified xsi:type="dcterms:W3CDTF">2026-05-19T18:22:15Z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